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ФЕР'!$A$1:$J$432</definedName>
  </definedNames>
  <calcPr calcId="145621"/>
</workbook>
</file>

<file path=xl/calcChain.xml><?xml version="1.0" encoding="utf-8"?>
<calcChain xmlns="http://schemas.openxmlformats.org/spreadsheetml/2006/main">
  <c r="I401" i="5" l="1"/>
  <c r="I400" i="5"/>
  <c r="H400" i="5" s="1"/>
  <c r="I399" i="5"/>
  <c r="AF419" i="5"/>
  <c r="A419" i="5"/>
  <c r="H416" i="5"/>
  <c r="G416" i="5"/>
  <c r="E416" i="5"/>
  <c r="I415" i="5"/>
  <c r="C415" i="5"/>
  <c r="E415" i="5"/>
  <c r="I414" i="5"/>
  <c r="C414" i="5"/>
  <c r="E414" i="5"/>
  <c r="J413" i="5"/>
  <c r="I413" i="5"/>
  <c r="Q413" i="5"/>
  <c r="H413" i="5"/>
  <c r="G413" i="5"/>
  <c r="F413" i="5"/>
  <c r="U412" i="5"/>
  <c r="J415" i="5" s="1"/>
  <c r="S412" i="5"/>
  <c r="J414" i="5" s="1"/>
  <c r="T412" i="5"/>
  <c r="H415" i="5" s="1"/>
  <c r="R412" i="5"/>
  <c r="H414" i="5" s="1"/>
  <c r="E412" i="5"/>
  <c r="D412" i="5"/>
  <c r="I412" i="5"/>
  <c r="A412" i="5"/>
  <c r="H410" i="5"/>
  <c r="G410" i="5"/>
  <c r="E410" i="5"/>
  <c r="I409" i="5"/>
  <c r="C409" i="5"/>
  <c r="E409" i="5"/>
  <c r="I408" i="5"/>
  <c r="C408" i="5"/>
  <c r="E408" i="5"/>
  <c r="J407" i="5"/>
  <c r="I407" i="5"/>
  <c r="Q407" i="5"/>
  <c r="H407" i="5"/>
  <c r="G407" i="5"/>
  <c r="F407" i="5"/>
  <c r="U406" i="5"/>
  <c r="J409" i="5" s="1"/>
  <c r="S406" i="5"/>
  <c r="J408" i="5" s="1"/>
  <c r="T406" i="5"/>
  <c r="H409" i="5" s="1"/>
  <c r="R406" i="5"/>
  <c r="H408" i="5" s="1"/>
  <c r="E406" i="5"/>
  <c r="D406" i="5"/>
  <c r="I406" i="5"/>
  <c r="A406" i="5"/>
  <c r="AE395" i="5"/>
  <c r="A395" i="5"/>
  <c r="A392" i="5"/>
  <c r="A389" i="5"/>
  <c r="B382" i="5"/>
  <c r="A376" i="5"/>
  <c r="I363" i="5"/>
  <c r="A363" i="5"/>
  <c r="I361" i="5"/>
  <c r="C361" i="5"/>
  <c r="I26" i="5"/>
  <c r="I25" i="5"/>
  <c r="H25" i="5" s="1"/>
  <c r="I24" i="5"/>
  <c r="AF359" i="5"/>
  <c r="A359" i="5"/>
  <c r="AF357" i="5"/>
  <c r="A357" i="5"/>
  <c r="J354" i="5"/>
  <c r="I355" i="5" s="1"/>
  <c r="P355" i="5" s="1"/>
  <c r="H354" i="5"/>
  <c r="G355" i="5" s="1"/>
  <c r="O355" i="5" s="1"/>
  <c r="I354" i="5"/>
  <c r="G354" i="5"/>
  <c r="F354" i="5"/>
  <c r="U354" i="5"/>
  <c r="S354" i="5"/>
  <c r="T354" i="5"/>
  <c r="R354" i="5"/>
  <c r="E354" i="5"/>
  <c r="D354" i="5"/>
  <c r="C354" i="5"/>
  <c r="B354" i="5"/>
  <c r="A354" i="5"/>
  <c r="J352" i="5"/>
  <c r="I353" i="5" s="1"/>
  <c r="P353" i="5" s="1"/>
  <c r="H352" i="5"/>
  <c r="G353" i="5" s="1"/>
  <c r="O353" i="5" s="1"/>
  <c r="I352" i="5"/>
  <c r="G352" i="5"/>
  <c r="F352" i="5"/>
  <c r="U352" i="5"/>
  <c r="S352" i="5"/>
  <c r="T352" i="5"/>
  <c r="R352" i="5"/>
  <c r="E352" i="5"/>
  <c r="D352" i="5"/>
  <c r="C352" i="5"/>
  <c r="B352" i="5"/>
  <c r="A352" i="5"/>
  <c r="J350" i="5"/>
  <c r="I351" i="5" s="1"/>
  <c r="P351" i="5" s="1"/>
  <c r="H350" i="5"/>
  <c r="G351" i="5" s="1"/>
  <c r="O351" i="5" s="1"/>
  <c r="I350" i="5"/>
  <c r="G350" i="5"/>
  <c r="F350" i="5"/>
  <c r="U350" i="5"/>
  <c r="S350" i="5"/>
  <c r="T350" i="5"/>
  <c r="R350" i="5"/>
  <c r="E350" i="5"/>
  <c r="D350" i="5"/>
  <c r="C350" i="5"/>
  <c r="B350" i="5"/>
  <c r="A350" i="5"/>
  <c r="J348" i="5"/>
  <c r="I349" i="5" s="1"/>
  <c r="P349" i="5" s="1"/>
  <c r="H348" i="5"/>
  <c r="G349" i="5" s="1"/>
  <c r="O349" i="5" s="1"/>
  <c r="I348" i="5"/>
  <c r="G348" i="5"/>
  <c r="F348" i="5"/>
  <c r="U348" i="5"/>
  <c r="S348" i="5"/>
  <c r="T348" i="5"/>
  <c r="R348" i="5"/>
  <c r="E348" i="5"/>
  <c r="D348" i="5"/>
  <c r="C348" i="5"/>
  <c r="B348" i="5"/>
  <c r="A348" i="5"/>
  <c r="J346" i="5"/>
  <c r="I347" i="5" s="1"/>
  <c r="P347" i="5" s="1"/>
  <c r="H346" i="5"/>
  <c r="G347" i="5" s="1"/>
  <c r="O347" i="5" s="1"/>
  <c r="I346" i="5"/>
  <c r="G346" i="5"/>
  <c r="F346" i="5"/>
  <c r="U346" i="5"/>
  <c r="S346" i="5"/>
  <c r="T346" i="5"/>
  <c r="R346" i="5"/>
  <c r="E346" i="5"/>
  <c r="D346" i="5"/>
  <c r="C346" i="5"/>
  <c r="B346" i="5"/>
  <c r="A346" i="5"/>
  <c r="J344" i="5"/>
  <c r="I345" i="5" s="1"/>
  <c r="P345" i="5" s="1"/>
  <c r="H344" i="5"/>
  <c r="G345" i="5" s="1"/>
  <c r="O345" i="5" s="1"/>
  <c r="I344" i="5"/>
  <c r="G344" i="5"/>
  <c r="F344" i="5"/>
  <c r="U344" i="5"/>
  <c r="S344" i="5"/>
  <c r="T344" i="5"/>
  <c r="R344" i="5"/>
  <c r="E344" i="5"/>
  <c r="D344" i="5"/>
  <c r="C344" i="5"/>
  <c r="B344" i="5"/>
  <c r="A344" i="5"/>
  <c r="J342" i="5"/>
  <c r="I343" i="5" s="1"/>
  <c r="P343" i="5" s="1"/>
  <c r="H342" i="5"/>
  <c r="G343" i="5" s="1"/>
  <c r="O343" i="5" s="1"/>
  <c r="I342" i="5"/>
  <c r="G342" i="5"/>
  <c r="F342" i="5"/>
  <c r="U342" i="5"/>
  <c r="S342" i="5"/>
  <c r="T342" i="5"/>
  <c r="R342" i="5"/>
  <c r="E342" i="5"/>
  <c r="D342" i="5"/>
  <c r="C342" i="5"/>
  <c r="B342" i="5"/>
  <c r="A342" i="5"/>
  <c r="J340" i="5"/>
  <c r="I341" i="5" s="1"/>
  <c r="P341" i="5" s="1"/>
  <c r="H340" i="5"/>
  <c r="G341" i="5" s="1"/>
  <c r="O341" i="5" s="1"/>
  <c r="I340" i="5"/>
  <c r="G340" i="5"/>
  <c r="F340" i="5"/>
  <c r="U340" i="5"/>
  <c r="S340" i="5"/>
  <c r="T340" i="5"/>
  <c r="R340" i="5"/>
  <c r="E340" i="5"/>
  <c r="D340" i="5"/>
  <c r="C340" i="5"/>
  <c r="B340" i="5"/>
  <c r="A340" i="5"/>
  <c r="J338" i="5"/>
  <c r="I339" i="5" s="1"/>
  <c r="P339" i="5" s="1"/>
  <c r="H338" i="5"/>
  <c r="G339" i="5" s="1"/>
  <c r="O339" i="5" s="1"/>
  <c r="I338" i="5"/>
  <c r="G338" i="5"/>
  <c r="F338" i="5"/>
  <c r="U338" i="5"/>
  <c r="S338" i="5"/>
  <c r="T338" i="5"/>
  <c r="R338" i="5"/>
  <c r="E338" i="5"/>
  <c r="D338" i="5"/>
  <c r="C338" i="5"/>
  <c r="B338" i="5"/>
  <c r="A338" i="5"/>
  <c r="H336" i="5"/>
  <c r="G336" i="5"/>
  <c r="E336" i="5"/>
  <c r="I335" i="5"/>
  <c r="C335" i="5"/>
  <c r="E335" i="5"/>
  <c r="I334" i="5"/>
  <c r="C334" i="5"/>
  <c r="E334" i="5"/>
  <c r="J333" i="5"/>
  <c r="I333" i="5"/>
  <c r="Q333" i="5"/>
  <c r="H333" i="5"/>
  <c r="G333" i="5"/>
  <c r="F333" i="5"/>
  <c r="J332" i="5"/>
  <c r="I332" i="5"/>
  <c r="H332" i="5"/>
  <c r="G332" i="5"/>
  <c r="F332" i="5"/>
  <c r="J331" i="5"/>
  <c r="I331" i="5"/>
  <c r="Q331" i="5"/>
  <c r="H331" i="5"/>
  <c r="G331" i="5"/>
  <c r="F331" i="5"/>
  <c r="U330" i="5"/>
  <c r="J335" i="5" s="1"/>
  <c r="S330" i="5"/>
  <c r="J334" i="5" s="1"/>
  <c r="I337" i="5" s="1"/>
  <c r="P337" i="5" s="1"/>
  <c r="T330" i="5"/>
  <c r="H335" i="5" s="1"/>
  <c r="R330" i="5"/>
  <c r="H334" i="5" s="1"/>
  <c r="E330" i="5"/>
  <c r="D330" i="5"/>
  <c r="I330" i="5"/>
  <c r="A330" i="5"/>
  <c r="H328" i="5"/>
  <c r="G328" i="5"/>
  <c r="E328" i="5"/>
  <c r="I327" i="5"/>
  <c r="C327" i="5"/>
  <c r="E327" i="5"/>
  <c r="I326" i="5"/>
  <c r="C326" i="5"/>
  <c r="E326" i="5"/>
  <c r="J325" i="5"/>
  <c r="I325" i="5"/>
  <c r="Q325" i="5"/>
  <c r="H325" i="5"/>
  <c r="G325" i="5"/>
  <c r="F325" i="5"/>
  <c r="J324" i="5"/>
  <c r="I324" i="5"/>
  <c r="H324" i="5"/>
  <c r="G324" i="5"/>
  <c r="F324" i="5"/>
  <c r="J323" i="5"/>
  <c r="I323" i="5"/>
  <c r="Q323" i="5"/>
  <c r="H323" i="5"/>
  <c r="G323" i="5"/>
  <c r="F323" i="5"/>
  <c r="U322" i="5"/>
  <c r="J327" i="5" s="1"/>
  <c r="S322" i="5"/>
  <c r="J326" i="5" s="1"/>
  <c r="T322" i="5"/>
  <c r="H327" i="5" s="1"/>
  <c r="R322" i="5"/>
  <c r="H326" i="5" s="1"/>
  <c r="E322" i="5"/>
  <c r="D322" i="5"/>
  <c r="I322" i="5"/>
  <c r="A322" i="5"/>
  <c r="H320" i="5"/>
  <c r="G320" i="5"/>
  <c r="E320" i="5"/>
  <c r="I319" i="5"/>
  <c r="C319" i="5"/>
  <c r="E319" i="5"/>
  <c r="I318" i="5"/>
  <c r="C318" i="5"/>
  <c r="E318" i="5"/>
  <c r="J317" i="5"/>
  <c r="I317" i="5"/>
  <c r="Q317" i="5"/>
  <c r="H317" i="5"/>
  <c r="G317" i="5"/>
  <c r="F317" i="5"/>
  <c r="J316" i="5"/>
  <c r="I316" i="5"/>
  <c r="H316" i="5"/>
  <c r="G316" i="5"/>
  <c r="F316" i="5"/>
  <c r="J315" i="5"/>
  <c r="I315" i="5"/>
  <c r="Q315" i="5"/>
  <c r="H315" i="5"/>
  <c r="G315" i="5"/>
  <c r="F315" i="5"/>
  <c r="U314" i="5"/>
  <c r="J319" i="5" s="1"/>
  <c r="S314" i="5"/>
  <c r="J318" i="5" s="1"/>
  <c r="T314" i="5"/>
  <c r="H319" i="5" s="1"/>
  <c r="R314" i="5"/>
  <c r="H318" i="5" s="1"/>
  <c r="E314" i="5"/>
  <c r="D314" i="5"/>
  <c r="I314" i="5"/>
  <c r="A314" i="5"/>
  <c r="H312" i="5"/>
  <c r="G312" i="5"/>
  <c r="E312" i="5"/>
  <c r="I311" i="5"/>
  <c r="C311" i="5"/>
  <c r="E311" i="5"/>
  <c r="I310" i="5"/>
  <c r="C310" i="5"/>
  <c r="E310" i="5"/>
  <c r="J309" i="5"/>
  <c r="I309" i="5"/>
  <c r="Q309" i="5"/>
  <c r="H309" i="5"/>
  <c r="G309" i="5"/>
  <c r="F309" i="5"/>
  <c r="U308" i="5"/>
  <c r="J311" i="5" s="1"/>
  <c r="S308" i="5"/>
  <c r="J310" i="5" s="1"/>
  <c r="T308" i="5"/>
  <c r="H311" i="5" s="1"/>
  <c r="R308" i="5"/>
  <c r="H310" i="5" s="1"/>
  <c r="E308" i="5"/>
  <c r="D308" i="5"/>
  <c r="I308" i="5"/>
  <c r="A308" i="5"/>
  <c r="H306" i="5"/>
  <c r="G306" i="5"/>
  <c r="E306" i="5"/>
  <c r="I305" i="5"/>
  <c r="C305" i="5"/>
  <c r="E305" i="5"/>
  <c r="I304" i="5"/>
  <c r="C304" i="5"/>
  <c r="E304" i="5"/>
  <c r="J303" i="5"/>
  <c r="I303" i="5"/>
  <c r="Q303" i="5"/>
  <c r="H303" i="5"/>
  <c r="G303" i="5"/>
  <c r="F303" i="5"/>
  <c r="J302" i="5"/>
  <c r="I302" i="5"/>
  <c r="H302" i="5"/>
  <c r="G302" i="5"/>
  <c r="F302" i="5"/>
  <c r="J301" i="5"/>
  <c r="I301" i="5"/>
  <c r="Q301" i="5"/>
  <c r="H301" i="5"/>
  <c r="G301" i="5"/>
  <c r="F301" i="5"/>
  <c r="U300" i="5"/>
  <c r="J305" i="5" s="1"/>
  <c r="S300" i="5"/>
  <c r="J304" i="5" s="1"/>
  <c r="T300" i="5"/>
  <c r="H305" i="5" s="1"/>
  <c r="R300" i="5"/>
  <c r="H304" i="5" s="1"/>
  <c r="E300" i="5"/>
  <c r="D300" i="5"/>
  <c r="I300" i="5"/>
  <c r="A300" i="5"/>
  <c r="H298" i="5"/>
  <c r="G298" i="5"/>
  <c r="E298" i="5"/>
  <c r="I297" i="5"/>
  <c r="C297" i="5"/>
  <c r="E297" i="5"/>
  <c r="I296" i="5"/>
  <c r="C296" i="5"/>
  <c r="E296" i="5"/>
  <c r="J295" i="5"/>
  <c r="I295" i="5"/>
  <c r="Q295" i="5"/>
  <c r="H295" i="5"/>
  <c r="G295" i="5"/>
  <c r="F295" i="5"/>
  <c r="J294" i="5"/>
  <c r="I294" i="5"/>
  <c r="H294" i="5"/>
  <c r="G294" i="5"/>
  <c r="F294" i="5"/>
  <c r="J293" i="5"/>
  <c r="I293" i="5"/>
  <c r="Q293" i="5"/>
  <c r="H293" i="5"/>
  <c r="G293" i="5"/>
  <c r="F293" i="5"/>
  <c r="U292" i="5"/>
  <c r="J297" i="5" s="1"/>
  <c r="S292" i="5"/>
  <c r="J296" i="5" s="1"/>
  <c r="T292" i="5"/>
  <c r="H297" i="5" s="1"/>
  <c r="R292" i="5"/>
  <c r="H296" i="5" s="1"/>
  <c r="E292" i="5"/>
  <c r="D292" i="5"/>
  <c r="I292" i="5"/>
  <c r="A292" i="5"/>
  <c r="H290" i="5"/>
  <c r="G290" i="5"/>
  <c r="E290" i="5"/>
  <c r="I289" i="5"/>
  <c r="C289" i="5"/>
  <c r="E289" i="5"/>
  <c r="I288" i="5"/>
  <c r="C288" i="5"/>
  <c r="E288" i="5"/>
  <c r="J287" i="5"/>
  <c r="I287" i="5"/>
  <c r="Q287" i="5"/>
  <c r="H287" i="5"/>
  <c r="G287" i="5"/>
  <c r="F287" i="5"/>
  <c r="J286" i="5"/>
  <c r="I286" i="5"/>
  <c r="H286" i="5"/>
  <c r="G286" i="5"/>
  <c r="F286" i="5"/>
  <c r="J285" i="5"/>
  <c r="I285" i="5"/>
  <c r="Q285" i="5"/>
  <c r="H285" i="5"/>
  <c r="G285" i="5"/>
  <c r="F285" i="5"/>
  <c r="U284" i="5"/>
  <c r="J289" i="5" s="1"/>
  <c r="S284" i="5"/>
  <c r="J288" i="5" s="1"/>
  <c r="T284" i="5"/>
  <c r="H289" i="5" s="1"/>
  <c r="R284" i="5"/>
  <c r="H288" i="5" s="1"/>
  <c r="E284" i="5"/>
  <c r="D284" i="5"/>
  <c r="I284" i="5"/>
  <c r="A284" i="5"/>
  <c r="H282" i="5"/>
  <c r="G282" i="5"/>
  <c r="E282" i="5"/>
  <c r="I281" i="5"/>
  <c r="C281" i="5"/>
  <c r="E281" i="5"/>
  <c r="I280" i="5"/>
  <c r="C280" i="5"/>
  <c r="E280" i="5"/>
  <c r="J279" i="5"/>
  <c r="I279" i="5"/>
  <c r="Q279" i="5"/>
  <c r="H279" i="5"/>
  <c r="G279" i="5"/>
  <c r="F279" i="5"/>
  <c r="J278" i="5"/>
  <c r="I278" i="5"/>
  <c r="H278" i="5"/>
  <c r="G278" i="5"/>
  <c r="F278" i="5"/>
  <c r="J277" i="5"/>
  <c r="I277" i="5"/>
  <c r="Q277" i="5"/>
  <c r="H277" i="5"/>
  <c r="G277" i="5"/>
  <c r="F277" i="5"/>
  <c r="U276" i="5"/>
  <c r="J281" i="5" s="1"/>
  <c r="S276" i="5"/>
  <c r="J280" i="5" s="1"/>
  <c r="T276" i="5"/>
  <c r="H281" i="5" s="1"/>
  <c r="R276" i="5"/>
  <c r="H280" i="5" s="1"/>
  <c r="E276" i="5"/>
  <c r="D276" i="5"/>
  <c r="I276" i="5"/>
  <c r="A276" i="5"/>
  <c r="H274" i="5"/>
  <c r="G274" i="5"/>
  <c r="E274" i="5"/>
  <c r="I273" i="5"/>
  <c r="C273" i="5"/>
  <c r="E273" i="5"/>
  <c r="I272" i="5"/>
  <c r="C272" i="5"/>
  <c r="E272" i="5"/>
  <c r="J271" i="5"/>
  <c r="I271" i="5"/>
  <c r="Q271" i="5"/>
  <c r="H271" i="5"/>
  <c r="G271" i="5"/>
  <c r="F271" i="5"/>
  <c r="J270" i="5"/>
  <c r="I270" i="5"/>
  <c r="H270" i="5"/>
  <c r="G270" i="5"/>
  <c r="F270" i="5"/>
  <c r="J269" i="5"/>
  <c r="I269" i="5"/>
  <c r="Q269" i="5"/>
  <c r="H269" i="5"/>
  <c r="G269" i="5"/>
  <c r="F269" i="5"/>
  <c r="U268" i="5"/>
  <c r="J273" i="5" s="1"/>
  <c r="S268" i="5"/>
  <c r="J272" i="5" s="1"/>
  <c r="T268" i="5"/>
  <c r="H273" i="5" s="1"/>
  <c r="R268" i="5"/>
  <c r="H272" i="5" s="1"/>
  <c r="E268" i="5"/>
  <c r="D268" i="5"/>
  <c r="I268" i="5"/>
  <c r="A268" i="5"/>
  <c r="H266" i="5"/>
  <c r="G266" i="5"/>
  <c r="E266" i="5"/>
  <c r="I265" i="5"/>
  <c r="C265" i="5"/>
  <c r="E265" i="5"/>
  <c r="I264" i="5"/>
  <c r="C264" i="5"/>
  <c r="E264" i="5"/>
  <c r="J263" i="5"/>
  <c r="I263" i="5"/>
  <c r="Q263" i="5"/>
  <c r="H263" i="5"/>
  <c r="G263" i="5"/>
  <c r="F263" i="5"/>
  <c r="J262" i="5"/>
  <c r="I262" i="5"/>
  <c r="H262" i="5"/>
  <c r="G262" i="5"/>
  <c r="F262" i="5"/>
  <c r="J261" i="5"/>
  <c r="I261" i="5"/>
  <c r="Q261" i="5"/>
  <c r="H261" i="5"/>
  <c r="G261" i="5"/>
  <c r="F261" i="5"/>
  <c r="U260" i="5"/>
  <c r="J265" i="5" s="1"/>
  <c r="S260" i="5"/>
  <c r="J264" i="5" s="1"/>
  <c r="T260" i="5"/>
  <c r="H265" i="5" s="1"/>
  <c r="R260" i="5"/>
  <c r="H264" i="5" s="1"/>
  <c r="E260" i="5"/>
  <c r="D260" i="5"/>
  <c r="I260" i="5"/>
  <c r="A260" i="5"/>
  <c r="H258" i="5"/>
  <c r="G258" i="5"/>
  <c r="E258" i="5"/>
  <c r="I257" i="5"/>
  <c r="C257" i="5"/>
  <c r="E257" i="5"/>
  <c r="I256" i="5"/>
  <c r="C256" i="5"/>
  <c r="E256" i="5"/>
  <c r="J255" i="5"/>
  <c r="I255" i="5"/>
  <c r="Q255" i="5"/>
  <c r="H255" i="5"/>
  <c r="G255" i="5"/>
  <c r="F255" i="5"/>
  <c r="J254" i="5"/>
  <c r="I254" i="5"/>
  <c r="H254" i="5"/>
  <c r="G254" i="5"/>
  <c r="F254" i="5"/>
  <c r="J253" i="5"/>
  <c r="I253" i="5"/>
  <c r="Q253" i="5"/>
  <c r="H253" i="5"/>
  <c r="G253" i="5"/>
  <c r="F253" i="5"/>
  <c r="U252" i="5"/>
  <c r="J257" i="5" s="1"/>
  <c r="S252" i="5"/>
  <c r="J256" i="5" s="1"/>
  <c r="T252" i="5"/>
  <c r="H257" i="5" s="1"/>
  <c r="R252" i="5"/>
  <c r="H256" i="5" s="1"/>
  <c r="E252" i="5"/>
  <c r="D252" i="5"/>
  <c r="I252" i="5"/>
  <c r="A252" i="5"/>
  <c r="A251" i="5"/>
  <c r="I249" i="5"/>
  <c r="A249" i="5"/>
  <c r="I247" i="5"/>
  <c r="C247" i="5"/>
  <c r="A245" i="5"/>
  <c r="G243" i="5"/>
  <c r="O243" i="5" s="1"/>
  <c r="I243" i="5"/>
  <c r="P243" i="5" s="1"/>
  <c r="J242" i="5"/>
  <c r="I242" i="5"/>
  <c r="H242" i="5"/>
  <c r="G242" i="5"/>
  <c r="F242" i="5"/>
  <c r="U242" i="5"/>
  <c r="S242" i="5"/>
  <c r="T242" i="5"/>
  <c r="R242" i="5"/>
  <c r="E242" i="5"/>
  <c r="D242" i="5"/>
  <c r="B242" i="5"/>
  <c r="A242" i="5"/>
  <c r="J240" i="5"/>
  <c r="I241" i="5" s="1"/>
  <c r="P241" i="5" s="1"/>
  <c r="H240" i="5"/>
  <c r="G241" i="5" s="1"/>
  <c r="O241" i="5" s="1"/>
  <c r="I240" i="5"/>
  <c r="G240" i="5"/>
  <c r="F240" i="5"/>
  <c r="U240" i="5"/>
  <c r="S240" i="5"/>
  <c r="T240" i="5"/>
  <c r="R240" i="5"/>
  <c r="E240" i="5"/>
  <c r="D240" i="5"/>
  <c r="C240" i="5"/>
  <c r="B240" i="5"/>
  <c r="A240" i="5"/>
  <c r="J238" i="5"/>
  <c r="I239" i="5" s="1"/>
  <c r="P239" i="5" s="1"/>
  <c r="H238" i="5"/>
  <c r="G239" i="5" s="1"/>
  <c r="O239" i="5" s="1"/>
  <c r="I238" i="5"/>
  <c r="G238" i="5"/>
  <c r="F238" i="5"/>
  <c r="U238" i="5"/>
  <c r="S238" i="5"/>
  <c r="T238" i="5"/>
  <c r="R238" i="5"/>
  <c r="E238" i="5"/>
  <c r="D238" i="5"/>
  <c r="C238" i="5"/>
  <c r="B238" i="5"/>
  <c r="A238" i="5"/>
  <c r="H236" i="5"/>
  <c r="G236" i="5"/>
  <c r="E236" i="5"/>
  <c r="I235" i="5"/>
  <c r="C235" i="5"/>
  <c r="E235" i="5"/>
  <c r="I234" i="5"/>
  <c r="C234" i="5"/>
  <c r="E234" i="5"/>
  <c r="J233" i="5"/>
  <c r="I233" i="5"/>
  <c r="H233" i="5"/>
  <c r="F233" i="5"/>
  <c r="U233" i="5"/>
  <c r="S233" i="5"/>
  <c r="T233" i="5"/>
  <c r="R233" i="5"/>
  <c r="E233" i="5"/>
  <c r="D233" i="5"/>
  <c r="C233" i="5"/>
  <c r="B233" i="5"/>
  <c r="A233" i="5"/>
  <c r="J232" i="5"/>
  <c r="I232" i="5"/>
  <c r="H232" i="5"/>
  <c r="G232" i="5"/>
  <c r="F232" i="5"/>
  <c r="J231" i="5"/>
  <c r="I231" i="5"/>
  <c r="Q231" i="5"/>
  <c r="H231" i="5"/>
  <c r="G231" i="5"/>
  <c r="F231" i="5"/>
  <c r="J230" i="5"/>
  <c r="I230" i="5"/>
  <c r="H230" i="5"/>
  <c r="G230" i="5"/>
  <c r="F230" i="5"/>
  <c r="J229" i="5"/>
  <c r="I229" i="5"/>
  <c r="Q229" i="5"/>
  <c r="H229" i="5"/>
  <c r="G229" i="5"/>
  <c r="F229" i="5"/>
  <c r="U228" i="5"/>
  <c r="S228" i="5"/>
  <c r="T228" i="5"/>
  <c r="R228" i="5"/>
  <c r="E228" i="5"/>
  <c r="D228" i="5"/>
  <c r="I228" i="5"/>
  <c r="A228" i="5"/>
  <c r="H226" i="5"/>
  <c r="G226" i="5"/>
  <c r="E226" i="5"/>
  <c r="I225" i="5"/>
  <c r="C225" i="5"/>
  <c r="E225" i="5"/>
  <c r="I224" i="5"/>
  <c r="C224" i="5"/>
  <c r="E224" i="5"/>
  <c r="J223" i="5"/>
  <c r="I223" i="5"/>
  <c r="H223" i="5"/>
  <c r="G223" i="5"/>
  <c r="F223" i="5"/>
  <c r="J222" i="5"/>
  <c r="I222" i="5"/>
  <c r="Q222" i="5"/>
  <c r="H222" i="5"/>
  <c r="G222" i="5"/>
  <c r="F222" i="5"/>
  <c r="U221" i="5"/>
  <c r="J225" i="5" s="1"/>
  <c r="S221" i="5"/>
  <c r="J224" i="5" s="1"/>
  <c r="T221" i="5"/>
  <c r="H225" i="5" s="1"/>
  <c r="R221" i="5"/>
  <c r="H224" i="5" s="1"/>
  <c r="E221" i="5"/>
  <c r="D221" i="5"/>
  <c r="I221" i="5"/>
  <c r="A221" i="5"/>
  <c r="H219" i="5"/>
  <c r="G219" i="5"/>
  <c r="E219" i="5"/>
  <c r="I218" i="5"/>
  <c r="C218" i="5"/>
  <c r="E218" i="5"/>
  <c r="I217" i="5"/>
  <c r="C217" i="5"/>
  <c r="E217" i="5"/>
  <c r="J216" i="5"/>
  <c r="I216" i="5"/>
  <c r="Q216" i="5"/>
  <c r="H216" i="5"/>
  <c r="G216" i="5"/>
  <c r="F216" i="5"/>
  <c r="U215" i="5"/>
  <c r="J218" i="5" s="1"/>
  <c r="S215" i="5"/>
  <c r="J217" i="5" s="1"/>
  <c r="T215" i="5"/>
  <c r="H218" i="5" s="1"/>
  <c r="R215" i="5"/>
  <c r="H217" i="5" s="1"/>
  <c r="E215" i="5"/>
  <c r="D215" i="5"/>
  <c r="I215" i="5"/>
  <c r="A215" i="5"/>
  <c r="H213" i="5"/>
  <c r="G213" i="5"/>
  <c r="E213" i="5"/>
  <c r="I212" i="5"/>
  <c r="C212" i="5"/>
  <c r="E212" i="5"/>
  <c r="I211" i="5"/>
  <c r="C211" i="5"/>
  <c r="E211" i="5"/>
  <c r="J210" i="5"/>
  <c r="I210" i="5"/>
  <c r="H210" i="5"/>
  <c r="G210" i="5"/>
  <c r="F210" i="5"/>
  <c r="J209" i="5"/>
  <c r="I209" i="5"/>
  <c r="Q209" i="5"/>
  <c r="H209" i="5"/>
  <c r="G209" i="5"/>
  <c r="F209" i="5"/>
  <c r="U208" i="5"/>
  <c r="J212" i="5" s="1"/>
  <c r="S208" i="5"/>
  <c r="J211" i="5" s="1"/>
  <c r="T208" i="5"/>
  <c r="H212" i="5" s="1"/>
  <c r="R208" i="5"/>
  <c r="H211" i="5" s="1"/>
  <c r="E208" i="5"/>
  <c r="D208" i="5"/>
  <c r="I208" i="5"/>
  <c r="A208" i="5"/>
  <c r="H206" i="5"/>
  <c r="G206" i="5"/>
  <c r="E206" i="5"/>
  <c r="I205" i="5"/>
  <c r="C205" i="5"/>
  <c r="E205" i="5"/>
  <c r="I204" i="5"/>
  <c r="C204" i="5"/>
  <c r="E204" i="5"/>
  <c r="J203" i="5"/>
  <c r="I203" i="5"/>
  <c r="H203" i="5"/>
  <c r="G203" i="5"/>
  <c r="F203" i="5"/>
  <c r="J202" i="5"/>
  <c r="I202" i="5"/>
  <c r="Q202" i="5"/>
  <c r="H202" i="5"/>
  <c r="G202" i="5"/>
  <c r="F202" i="5"/>
  <c r="U201" i="5"/>
  <c r="J205" i="5" s="1"/>
  <c r="S201" i="5"/>
  <c r="J204" i="5" s="1"/>
  <c r="T201" i="5"/>
  <c r="H205" i="5" s="1"/>
  <c r="R201" i="5"/>
  <c r="H204" i="5" s="1"/>
  <c r="E201" i="5"/>
  <c r="D201" i="5"/>
  <c r="I201" i="5"/>
  <c r="A201" i="5"/>
  <c r="H199" i="5"/>
  <c r="G199" i="5"/>
  <c r="E199" i="5"/>
  <c r="I198" i="5"/>
  <c r="C198" i="5"/>
  <c r="E198" i="5"/>
  <c r="I197" i="5"/>
  <c r="C197" i="5"/>
  <c r="E197" i="5"/>
  <c r="J196" i="5"/>
  <c r="I196" i="5"/>
  <c r="H196" i="5"/>
  <c r="G196" i="5"/>
  <c r="F196" i="5"/>
  <c r="J195" i="5"/>
  <c r="I195" i="5"/>
  <c r="Q195" i="5"/>
  <c r="H195" i="5"/>
  <c r="G195" i="5"/>
  <c r="F195" i="5"/>
  <c r="U194" i="5"/>
  <c r="J198" i="5" s="1"/>
  <c r="S194" i="5"/>
  <c r="J197" i="5" s="1"/>
  <c r="T194" i="5"/>
  <c r="H198" i="5" s="1"/>
  <c r="R194" i="5"/>
  <c r="H197" i="5" s="1"/>
  <c r="E194" i="5"/>
  <c r="D194" i="5"/>
  <c r="I194" i="5"/>
  <c r="A194" i="5"/>
  <c r="H192" i="5"/>
  <c r="G192" i="5"/>
  <c r="E192" i="5"/>
  <c r="I191" i="5"/>
  <c r="C191" i="5"/>
  <c r="E191" i="5"/>
  <c r="I190" i="5"/>
  <c r="C190" i="5"/>
  <c r="E190" i="5"/>
  <c r="J189" i="5"/>
  <c r="I189" i="5"/>
  <c r="H189" i="5"/>
  <c r="F189" i="5"/>
  <c r="U189" i="5"/>
  <c r="S189" i="5"/>
  <c r="T189" i="5"/>
  <c r="R189" i="5"/>
  <c r="E189" i="5"/>
  <c r="D189" i="5"/>
  <c r="B189" i="5"/>
  <c r="A189" i="5"/>
  <c r="J188" i="5"/>
  <c r="I188" i="5"/>
  <c r="H188" i="5"/>
  <c r="F188" i="5"/>
  <c r="U188" i="5"/>
  <c r="S188" i="5"/>
  <c r="T188" i="5"/>
  <c r="R188" i="5"/>
  <c r="E188" i="5"/>
  <c r="D188" i="5"/>
  <c r="B188" i="5"/>
  <c r="A188" i="5"/>
  <c r="J187" i="5"/>
  <c r="I187" i="5"/>
  <c r="H187" i="5"/>
  <c r="G187" i="5"/>
  <c r="F187" i="5"/>
  <c r="J186" i="5"/>
  <c r="I186" i="5"/>
  <c r="Q186" i="5"/>
  <c r="H186" i="5"/>
  <c r="G186" i="5"/>
  <c r="F186" i="5"/>
  <c r="J185" i="5"/>
  <c r="I185" i="5"/>
  <c r="H185" i="5"/>
  <c r="G185" i="5"/>
  <c r="F185" i="5"/>
  <c r="J184" i="5"/>
  <c r="I184" i="5"/>
  <c r="Q184" i="5"/>
  <c r="H184" i="5"/>
  <c r="G184" i="5"/>
  <c r="F184" i="5"/>
  <c r="U183" i="5"/>
  <c r="S183" i="5"/>
  <c r="T183" i="5"/>
  <c r="R183" i="5"/>
  <c r="E183" i="5"/>
  <c r="D183" i="5"/>
  <c r="I183" i="5"/>
  <c r="A183" i="5"/>
  <c r="H181" i="5"/>
  <c r="G181" i="5"/>
  <c r="E181" i="5"/>
  <c r="I180" i="5"/>
  <c r="C180" i="5"/>
  <c r="E180" i="5"/>
  <c r="I179" i="5"/>
  <c r="C179" i="5"/>
  <c r="E179" i="5"/>
  <c r="J178" i="5"/>
  <c r="I178" i="5"/>
  <c r="H178" i="5"/>
  <c r="F178" i="5"/>
  <c r="U178" i="5"/>
  <c r="S178" i="5"/>
  <c r="T178" i="5"/>
  <c r="R178" i="5"/>
  <c r="E178" i="5"/>
  <c r="D178" i="5"/>
  <c r="B178" i="5"/>
  <c r="A178" i="5"/>
  <c r="J177" i="5"/>
  <c r="I177" i="5"/>
  <c r="H177" i="5"/>
  <c r="F177" i="5"/>
  <c r="U177" i="5"/>
  <c r="S177" i="5"/>
  <c r="T177" i="5"/>
  <c r="R177" i="5"/>
  <c r="E177" i="5"/>
  <c r="D177" i="5"/>
  <c r="B177" i="5"/>
  <c r="A177" i="5"/>
  <c r="J176" i="5"/>
  <c r="I176" i="5"/>
  <c r="H176" i="5"/>
  <c r="G176" i="5"/>
  <c r="F176" i="5"/>
  <c r="J175" i="5"/>
  <c r="I175" i="5"/>
  <c r="Q175" i="5"/>
  <c r="H175" i="5"/>
  <c r="G175" i="5"/>
  <c r="F175" i="5"/>
  <c r="J174" i="5"/>
  <c r="I174" i="5"/>
  <c r="H174" i="5"/>
  <c r="G174" i="5"/>
  <c r="F174" i="5"/>
  <c r="J173" i="5"/>
  <c r="I173" i="5"/>
  <c r="Q173" i="5"/>
  <c r="H173" i="5"/>
  <c r="G173" i="5"/>
  <c r="F173" i="5"/>
  <c r="U172" i="5"/>
  <c r="S172" i="5"/>
  <c r="T172" i="5"/>
  <c r="R172" i="5"/>
  <c r="E172" i="5"/>
  <c r="D172" i="5"/>
  <c r="I172" i="5"/>
  <c r="A172" i="5"/>
  <c r="H170" i="5"/>
  <c r="G170" i="5"/>
  <c r="E170" i="5"/>
  <c r="I169" i="5"/>
  <c r="C169" i="5"/>
  <c r="E169" i="5"/>
  <c r="I168" i="5"/>
  <c r="C168" i="5"/>
  <c r="E168" i="5"/>
  <c r="J167" i="5"/>
  <c r="I167" i="5"/>
  <c r="H167" i="5"/>
  <c r="F167" i="5"/>
  <c r="U167" i="5"/>
  <c r="S167" i="5"/>
  <c r="T167" i="5"/>
  <c r="R167" i="5"/>
  <c r="E167" i="5"/>
  <c r="D167" i="5"/>
  <c r="B167" i="5"/>
  <c r="A167" i="5"/>
  <c r="J166" i="5"/>
  <c r="I166" i="5"/>
  <c r="H166" i="5"/>
  <c r="F166" i="5"/>
  <c r="U166" i="5"/>
  <c r="S166" i="5"/>
  <c r="T166" i="5"/>
  <c r="R166" i="5"/>
  <c r="E166" i="5"/>
  <c r="D166" i="5"/>
  <c r="B166" i="5"/>
  <c r="A166" i="5"/>
  <c r="J165" i="5"/>
  <c r="I165" i="5"/>
  <c r="H165" i="5"/>
  <c r="G165" i="5"/>
  <c r="F165" i="5"/>
  <c r="J164" i="5"/>
  <c r="I164" i="5"/>
  <c r="Q164" i="5"/>
  <c r="H164" i="5"/>
  <c r="G164" i="5"/>
  <c r="F164" i="5"/>
  <c r="U163" i="5"/>
  <c r="S163" i="5"/>
  <c r="T163" i="5"/>
  <c r="R163" i="5"/>
  <c r="E163" i="5"/>
  <c r="D163" i="5"/>
  <c r="I163" i="5"/>
  <c r="A163" i="5"/>
  <c r="H161" i="5"/>
  <c r="G161" i="5"/>
  <c r="E161" i="5"/>
  <c r="I160" i="5"/>
  <c r="C160" i="5"/>
  <c r="E160" i="5"/>
  <c r="I159" i="5"/>
  <c r="C159" i="5"/>
  <c r="E159" i="5"/>
  <c r="J158" i="5"/>
  <c r="I158" i="5"/>
  <c r="H158" i="5"/>
  <c r="F158" i="5"/>
  <c r="U158" i="5"/>
  <c r="S158" i="5"/>
  <c r="T158" i="5"/>
  <c r="R158" i="5"/>
  <c r="E158" i="5"/>
  <c r="D158" i="5"/>
  <c r="B158" i="5"/>
  <c r="A158" i="5"/>
  <c r="J157" i="5"/>
  <c r="I157" i="5"/>
  <c r="H157" i="5"/>
  <c r="F157" i="5"/>
  <c r="U157" i="5"/>
  <c r="S157" i="5"/>
  <c r="T157" i="5"/>
  <c r="R157" i="5"/>
  <c r="E157" i="5"/>
  <c r="D157" i="5"/>
  <c r="B157" i="5"/>
  <c r="A157" i="5"/>
  <c r="J156" i="5"/>
  <c r="I156" i="5"/>
  <c r="H156" i="5"/>
  <c r="G156" i="5"/>
  <c r="F156" i="5"/>
  <c r="J155" i="5"/>
  <c r="I155" i="5"/>
  <c r="Q155" i="5"/>
  <c r="H155" i="5"/>
  <c r="G155" i="5"/>
  <c r="F155" i="5"/>
  <c r="U154" i="5"/>
  <c r="S154" i="5"/>
  <c r="T154" i="5"/>
  <c r="R154" i="5"/>
  <c r="E154" i="5"/>
  <c r="D154" i="5"/>
  <c r="I154" i="5"/>
  <c r="A154" i="5"/>
  <c r="H152" i="5"/>
  <c r="G152" i="5"/>
  <c r="E152" i="5"/>
  <c r="I151" i="5"/>
  <c r="C151" i="5"/>
  <c r="E151" i="5"/>
  <c r="I150" i="5"/>
  <c r="C150" i="5"/>
  <c r="E150" i="5"/>
  <c r="J149" i="5"/>
  <c r="I149" i="5"/>
  <c r="H149" i="5"/>
  <c r="F149" i="5"/>
  <c r="U149" i="5"/>
  <c r="S149" i="5"/>
  <c r="T149" i="5"/>
  <c r="R149" i="5"/>
  <c r="E149" i="5"/>
  <c r="D149" i="5"/>
  <c r="B149" i="5"/>
  <c r="A149" i="5"/>
  <c r="J148" i="5"/>
  <c r="I148" i="5"/>
  <c r="H148" i="5"/>
  <c r="F148" i="5"/>
  <c r="U148" i="5"/>
  <c r="S148" i="5"/>
  <c r="T148" i="5"/>
  <c r="R148" i="5"/>
  <c r="E148" i="5"/>
  <c r="D148" i="5"/>
  <c r="B148" i="5"/>
  <c r="A148" i="5"/>
  <c r="J147" i="5"/>
  <c r="I147" i="5"/>
  <c r="H147" i="5"/>
  <c r="F147" i="5"/>
  <c r="U147" i="5"/>
  <c r="S147" i="5"/>
  <c r="T147" i="5"/>
  <c r="R147" i="5"/>
  <c r="E147" i="5"/>
  <c r="D147" i="5"/>
  <c r="B147" i="5"/>
  <c r="A147" i="5"/>
  <c r="J146" i="5"/>
  <c r="I146" i="5"/>
  <c r="H146" i="5"/>
  <c r="G146" i="5"/>
  <c r="F146" i="5"/>
  <c r="J145" i="5"/>
  <c r="I145" i="5"/>
  <c r="Q145" i="5"/>
  <c r="H145" i="5"/>
  <c r="G145" i="5"/>
  <c r="F145" i="5"/>
  <c r="J144" i="5"/>
  <c r="I144" i="5"/>
  <c r="H144" i="5"/>
  <c r="G144" i="5"/>
  <c r="F144" i="5"/>
  <c r="J143" i="5"/>
  <c r="I143" i="5"/>
  <c r="Q143" i="5"/>
  <c r="H143" i="5"/>
  <c r="G143" i="5"/>
  <c r="F143" i="5"/>
  <c r="U142" i="5"/>
  <c r="S142" i="5"/>
  <c r="T142" i="5"/>
  <c r="R142" i="5"/>
  <c r="E142" i="5"/>
  <c r="D142" i="5"/>
  <c r="I142" i="5"/>
  <c r="A142" i="5"/>
  <c r="H140" i="5"/>
  <c r="G140" i="5"/>
  <c r="E140" i="5"/>
  <c r="I139" i="5"/>
  <c r="C139" i="5"/>
  <c r="E139" i="5"/>
  <c r="I138" i="5"/>
  <c r="C138" i="5"/>
  <c r="E138" i="5"/>
  <c r="J137" i="5"/>
  <c r="I137" i="5"/>
  <c r="H137" i="5"/>
  <c r="F137" i="5"/>
  <c r="U137" i="5"/>
  <c r="S137" i="5"/>
  <c r="T137" i="5"/>
  <c r="R137" i="5"/>
  <c r="E137" i="5"/>
  <c r="D137" i="5"/>
  <c r="B137" i="5"/>
  <c r="A137" i="5"/>
  <c r="J136" i="5"/>
  <c r="I136" i="5"/>
  <c r="H136" i="5"/>
  <c r="G136" i="5"/>
  <c r="F136" i="5"/>
  <c r="J135" i="5"/>
  <c r="I135" i="5"/>
  <c r="Q135" i="5"/>
  <c r="H135" i="5"/>
  <c r="G135" i="5"/>
  <c r="F135" i="5"/>
  <c r="J134" i="5"/>
  <c r="I134" i="5"/>
  <c r="H134" i="5"/>
  <c r="G134" i="5"/>
  <c r="F134" i="5"/>
  <c r="J133" i="5"/>
  <c r="I133" i="5"/>
  <c r="Q133" i="5"/>
  <c r="H133" i="5"/>
  <c r="G133" i="5"/>
  <c r="F133" i="5"/>
  <c r="U132" i="5"/>
  <c r="S132" i="5"/>
  <c r="T132" i="5"/>
  <c r="R132" i="5"/>
  <c r="E132" i="5"/>
  <c r="D132" i="5"/>
  <c r="I132" i="5"/>
  <c r="A132" i="5"/>
  <c r="H130" i="5"/>
  <c r="G130" i="5"/>
  <c r="E130" i="5"/>
  <c r="I129" i="5"/>
  <c r="C129" i="5"/>
  <c r="E129" i="5"/>
  <c r="I128" i="5"/>
  <c r="C128" i="5"/>
  <c r="E128" i="5"/>
  <c r="J127" i="5"/>
  <c r="I127" i="5"/>
  <c r="H127" i="5"/>
  <c r="F127" i="5"/>
  <c r="U127" i="5"/>
  <c r="S127" i="5"/>
  <c r="T127" i="5"/>
  <c r="R127" i="5"/>
  <c r="E127" i="5"/>
  <c r="D127" i="5"/>
  <c r="C127" i="5"/>
  <c r="B127" i="5"/>
  <c r="A127" i="5"/>
  <c r="J126" i="5"/>
  <c r="I126" i="5"/>
  <c r="Q126" i="5"/>
  <c r="H126" i="5"/>
  <c r="G126" i="5"/>
  <c r="F126" i="5"/>
  <c r="U125" i="5"/>
  <c r="S125" i="5"/>
  <c r="T125" i="5"/>
  <c r="R125" i="5"/>
  <c r="E125" i="5"/>
  <c r="D125" i="5"/>
  <c r="I125" i="5"/>
  <c r="A125" i="5"/>
  <c r="H123" i="5"/>
  <c r="G123" i="5"/>
  <c r="E123" i="5"/>
  <c r="I122" i="5"/>
  <c r="C122" i="5"/>
  <c r="E122" i="5"/>
  <c r="I121" i="5"/>
  <c r="C121" i="5"/>
  <c r="E121" i="5"/>
  <c r="J120" i="5"/>
  <c r="I120" i="5"/>
  <c r="H120" i="5"/>
  <c r="F120" i="5"/>
  <c r="U120" i="5"/>
  <c r="S120" i="5"/>
  <c r="T120" i="5"/>
  <c r="R120" i="5"/>
  <c r="E120" i="5"/>
  <c r="D120" i="5"/>
  <c r="B120" i="5"/>
  <c r="A120" i="5"/>
  <c r="J119" i="5"/>
  <c r="I119" i="5"/>
  <c r="H119" i="5"/>
  <c r="G119" i="5"/>
  <c r="F119" i="5"/>
  <c r="J118" i="5"/>
  <c r="I118" i="5"/>
  <c r="Q118" i="5"/>
  <c r="H118" i="5"/>
  <c r="G118" i="5"/>
  <c r="F118" i="5"/>
  <c r="J117" i="5"/>
  <c r="I117" i="5"/>
  <c r="H117" i="5"/>
  <c r="G117" i="5"/>
  <c r="F117" i="5"/>
  <c r="J116" i="5"/>
  <c r="I116" i="5"/>
  <c r="Q116" i="5"/>
  <c r="H116" i="5"/>
  <c r="G116" i="5"/>
  <c r="F116" i="5"/>
  <c r="U115" i="5"/>
  <c r="S115" i="5"/>
  <c r="T115" i="5"/>
  <c r="R115" i="5"/>
  <c r="E115" i="5"/>
  <c r="D115" i="5"/>
  <c r="I115" i="5"/>
  <c r="A115" i="5"/>
  <c r="H113" i="5"/>
  <c r="G113" i="5"/>
  <c r="E113" i="5"/>
  <c r="I112" i="5"/>
  <c r="C112" i="5"/>
  <c r="E112" i="5"/>
  <c r="I111" i="5"/>
  <c r="C111" i="5"/>
  <c r="E111" i="5"/>
  <c r="J110" i="5"/>
  <c r="I110" i="5"/>
  <c r="H110" i="5"/>
  <c r="G110" i="5"/>
  <c r="F110" i="5"/>
  <c r="J109" i="5"/>
  <c r="I109" i="5"/>
  <c r="Q109" i="5"/>
  <c r="H109" i="5"/>
  <c r="G109" i="5"/>
  <c r="F109" i="5"/>
  <c r="J108" i="5"/>
  <c r="I108" i="5"/>
  <c r="H108" i="5"/>
  <c r="G108" i="5"/>
  <c r="F108" i="5"/>
  <c r="J107" i="5"/>
  <c r="I107" i="5"/>
  <c r="Q107" i="5"/>
  <c r="H107" i="5"/>
  <c r="G107" i="5"/>
  <c r="F107" i="5"/>
  <c r="U106" i="5"/>
  <c r="J112" i="5" s="1"/>
  <c r="S106" i="5"/>
  <c r="J111" i="5" s="1"/>
  <c r="T106" i="5"/>
  <c r="H112" i="5" s="1"/>
  <c r="R106" i="5"/>
  <c r="H111" i="5" s="1"/>
  <c r="E106" i="5"/>
  <c r="D106" i="5"/>
  <c r="I106" i="5"/>
  <c r="A106" i="5"/>
  <c r="H104" i="5"/>
  <c r="G104" i="5"/>
  <c r="E104" i="5"/>
  <c r="I103" i="5"/>
  <c r="C103" i="5"/>
  <c r="E103" i="5"/>
  <c r="I102" i="5"/>
  <c r="C102" i="5"/>
  <c r="E102" i="5"/>
  <c r="J101" i="5"/>
  <c r="I101" i="5"/>
  <c r="H101" i="5"/>
  <c r="F101" i="5"/>
  <c r="U101" i="5"/>
  <c r="S101" i="5"/>
  <c r="T101" i="5"/>
  <c r="R101" i="5"/>
  <c r="E101" i="5"/>
  <c r="D101" i="5"/>
  <c r="B101" i="5"/>
  <c r="A101" i="5"/>
  <c r="J100" i="5"/>
  <c r="I100" i="5"/>
  <c r="H100" i="5"/>
  <c r="F100" i="5"/>
  <c r="U100" i="5"/>
  <c r="S100" i="5"/>
  <c r="T100" i="5"/>
  <c r="R100" i="5"/>
  <c r="E100" i="5"/>
  <c r="D100" i="5"/>
  <c r="B100" i="5"/>
  <c r="A100" i="5"/>
  <c r="J99" i="5"/>
  <c r="I99" i="5"/>
  <c r="H99" i="5"/>
  <c r="F99" i="5"/>
  <c r="U99" i="5"/>
  <c r="S99" i="5"/>
  <c r="T99" i="5"/>
  <c r="R99" i="5"/>
  <c r="E99" i="5"/>
  <c r="D99" i="5"/>
  <c r="B99" i="5"/>
  <c r="A99" i="5"/>
  <c r="J98" i="5"/>
  <c r="I98" i="5"/>
  <c r="H98" i="5"/>
  <c r="G98" i="5"/>
  <c r="F98" i="5"/>
  <c r="J97" i="5"/>
  <c r="I97" i="5"/>
  <c r="Q97" i="5"/>
  <c r="H97" i="5"/>
  <c r="G97" i="5"/>
  <c r="F97" i="5"/>
  <c r="J96" i="5"/>
  <c r="I96" i="5"/>
  <c r="H96" i="5"/>
  <c r="G96" i="5"/>
  <c r="F96" i="5"/>
  <c r="J95" i="5"/>
  <c r="I95" i="5"/>
  <c r="Q95" i="5"/>
  <c r="H95" i="5"/>
  <c r="G95" i="5"/>
  <c r="F95" i="5"/>
  <c r="U94" i="5"/>
  <c r="S94" i="5"/>
  <c r="T94" i="5"/>
  <c r="R94" i="5"/>
  <c r="E94" i="5"/>
  <c r="D94" i="5"/>
  <c r="I94" i="5"/>
  <c r="A94" i="5"/>
  <c r="H92" i="5"/>
  <c r="G92" i="5"/>
  <c r="E92" i="5"/>
  <c r="I91" i="5"/>
  <c r="C91" i="5"/>
  <c r="E91" i="5"/>
  <c r="I90" i="5"/>
  <c r="C90" i="5"/>
  <c r="E90" i="5"/>
  <c r="J89" i="5"/>
  <c r="I89" i="5"/>
  <c r="H89" i="5"/>
  <c r="F89" i="5"/>
  <c r="U89" i="5"/>
  <c r="S89" i="5"/>
  <c r="T89" i="5"/>
  <c r="R89" i="5"/>
  <c r="E89" i="5"/>
  <c r="D89" i="5"/>
  <c r="B89" i="5"/>
  <c r="A89" i="5"/>
  <c r="J88" i="5"/>
  <c r="I88" i="5"/>
  <c r="H88" i="5"/>
  <c r="G88" i="5"/>
  <c r="F88" i="5"/>
  <c r="J87" i="5"/>
  <c r="I87" i="5"/>
  <c r="Q87" i="5"/>
  <c r="H87" i="5"/>
  <c r="G87" i="5"/>
  <c r="F87" i="5"/>
  <c r="J86" i="5"/>
  <c r="I86" i="5"/>
  <c r="H86" i="5"/>
  <c r="G86" i="5"/>
  <c r="F86" i="5"/>
  <c r="J85" i="5"/>
  <c r="I85" i="5"/>
  <c r="Q85" i="5"/>
  <c r="H85" i="5"/>
  <c r="G85" i="5"/>
  <c r="F85" i="5"/>
  <c r="U84" i="5"/>
  <c r="S84" i="5"/>
  <c r="T84" i="5"/>
  <c r="R84" i="5"/>
  <c r="E84" i="5"/>
  <c r="D84" i="5"/>
  <c r="I84" i="5"/>
  <c r="A84" i="5"/>
  <c r="G83" i="5"/>
  <c r="O83" i="5" s="1"/>
  <c r="I83" i="5"/>
  <c r="P83" i="5" s="1"/>
  <c r="J82" i="5"/>
  <c r="I82" i="5"/>
  <c r="H82" i="5"/>
  <c r="G82" i="5"/>
  <c r="F82" i="5"/>
  <c r="U82" i="5"/>
  <c r="S82" i="5"/>
  <c r="T82" i="5"/>
  <c r="R82" i="5"/>
  <c r="E82" i="5"/>
  <c r="D82" i="5"/>
  <c r="C82" i="5"/>
  <c r="B82" i="5"/>
  <c r="A82" i="5"/>
  <c r="H80" i="5"/>
  <c r="G80" i="5"/>
  <c r="E80" i="5"/>
  <c r="I79" i="5"/>
  <c r="C79" i="5"/>
  <c r="E79" i="5"/>
  <c r="I78" i="5"/>
  <c r="C78" i="5"/>
  <c r="E78" i="5"/>
  <c r="J77" i="5"/>
  <c r="I77" i="5"/>
  <c r="H77" i="5"/>
  <c r="G77" i="5"/>
  <c r="F77" i="5"/>
  <c r="J76" i="5"/>
  <c r="I76" i="5"/>
  <c r="Q76" i="5"/>
  <c r="H76" i="5"/>
  <c r="G76" i="5"/>
  <c r="F76" i="5"/>
  <c r="J75" i="5"/>
  <c r="I75" i="5"/>
  <c r="H75" i="5"/>
  <c r="G75" i="5"/>
  <c r="F75" i="5"/>
  <c r="J74" i="5"/>
  <c r="I74" i="5"/>
  <c r="Q74" i="5"/>
  <c r="H74" i="5"/>
  <c r="G74" i="5"/>
  <c r="F74" i="5"/>
  <c r="U73" i="5"/>
  <c r="J79" i="5" s="1"/>
  <c r="S73" i="5"/>
  <c r="J78" i="5" s="1"/>
  <c r="T73" i="5"/>
  <c r="H79" i="5" s="1"/>
  <c r="R73" i="5"/>
  <c r="H78" i="5" s="1"/>
  <c r="E73" i="5"/>
  <c r="D73" i="5"/>
  <c r="I73" i="5"/>
  <c r="A73" i="5"/>
  <c r="H71" i="5"/>
  <c r="G71" i="5"/>
  <c r="E71" i="5"/>
  <c r="I70" i="5"/>
  <c r="C70" i="5"/>
  <c r="E70" i="5"/>
  <c r="I69" i="5"/>
  <c r="C69" i="5"/>
  <c r="E69" i="5"/>
  <c r="J68" i="5"/>
  <c r="I68" i="5"/>
  <c r="H68" i="5"/>
  <c r="G68" i="5"/>
  <c r="F68" i="5"/>
  <c r="J67" i="5"/>
  <c r="I67" i="5"/>
  <c r="Q67" i="5"/>
  <c r="H67" i="5"/>
  <c r="G67" i="5"/>
  <c r="F67" i="5"/>
  <c r="J66" i="5"/>
  <c r="I66" i="5"/>
  <c r="H66" i="5"/>
  <c r="G66" i="5"/>
  <c r="F66" i="5"/>
  <c r="J65" i="5"/>
  <c r="I65" i="5"/>
  <c r="Q65" i="5"/>
  <c r="H65" i="5"/>
  <c r="G65" i="5"/>
  <c r="F65" i="5"/>
  <c r="U64" i="5"/>
  <c r="J70" i="5" s="1"/>
  <c r="S64" i="5"/>
  <c r="J69" i="5" s="1"/>
  <c r="T64" i="5"/>
  <c r="H70" i="5" s="1"/>
  <c r="R64" i="5"/>
  <c r="H69" i="5" s="1"/>
  <c r="E64" i="5"/>
  <c r="D64" i="5"/>
  <c r="I64" i="5"/>
  <c r="A64" i="5"/>
  <c r="H62" i="5"/>
  <c r="G62" i="5"/>
  <c r="E62" i="5"/>
  <c r="I61" i="5"/>
  <c r="C61" i="5"/>
  <c r="E61" i="5"/>
  <c r="I60" i="5"/>
  <c r="C60" i="5"/>
  <c r="E60" i="5"/>
  <c r="J59" i="5"/>
  <c r="I59" i="5"/>
  <c r="Q59" i="5"/>
  <c r="H59" i="5"/>
  <c r="G59" i="5"/>
  <c r="F59" i="5"/>
  <c r="U58" i="5"/>
  <c r="J61" i="5" s="1"/>
  <c r="S58" i="5"/>
  <c r="J60" i="5" s="1"/>
  <c r="T58" i="5"/>
  <c r="H61" i="5" s="1"/>
  <c r="R58" i="5"/>
  <c r="H60" i="5" s="1"/>
  <c r="E58" i="5"/>
  <c r="D58" i="5"/>
  <c r="I58" i="5"/>
  <c r="A58" i="5"/>
  <c r="J56" i="5"/>
  <c r="I57" i="5" s="1"/>
  <c r="P57" i="5" s="1"/>
  <c r="H56" i="5"/>
  <c r="G57" i="5" s="1"/>
  <c r="O57" i="5" s="1"/>
  <c r="I56" i="5"/>
  <c r="G56" i="5"/>
  <c r="F56" i="5"/>
  <c r="U56" i="5"/>
  <c r="S56" i="5"/>
  <c r="T56" i="5"/>
  <c r="R56" i="5"/>
  <c r="E56" i="5"/>
  <c r="D56" i="5"/>
  <c r="C56" i="5"/>
  <c r="B56" i="5"/>
  <c r="A56" i="5"/>
  <c r="H54" i="5"/>
  <c r="G54" i="5"/>
  <c r="E54" i="5"/>
  <c r="I53" i="5"/>
  <c r="C53" i="5"/>
  <c r="E53" i="5"/>
  <c r="I52" i="5"/>
  <c r="C52" i="5"/>
  <c r="E52" i="5"/>
  <c r="J51" i="5"/>
  <c r="I51" i="5"/>
  <c r="Q51" i="5"/>
  <c r="H51" i="5"/>
  <c r="G51" i="5"/>
  <c r="F51" i="5"/>
  <c r="J50" i="5"/>
  <c r="I50" i="5"/>
  <c r="H50" i="5"/>
  <c r="G50" i="5"/>
  <c r="F50" i="5"/>
  <c r="J49" i="5"/>
  <c r="I49" i="5"/>
  <c r="Q49" i="5"/>
  <c r="H49" i="5"/>
  <c r="G49" i="5"/>
  <c r="F49" i="5"/>
  <c r="U48" i="5"/>
  <c r="J53" i="5" s="1"/>
  <c r="S48" i="5"/>
  <c r="J52" i="5" s="1"/>
  <c r="T48" i="5"/>
  <c r="H53" i="5" s="1"/>
  <c r="R48" i="5"/>
  <c r="H52" i="5" s="1"/>
  <c r="E48" i="5"/>
  <c r="D48" i="5"/>
  <c r="I48" i="5"/>
  <c r="A48" i="5"/>
  <c r="G47" i="5"/>
  <c r="O47" i="5" s="1"/>
  <c r="I47" i="5"/>
  <c r="P47" i="5" s="1"/>
  <c r="J46" i="5"/>
  <c r="I46" i="5"/>
  <c r="H46" i="5"/>
  <c r="G46" i="5"/>
  <c r="F46" i="5"/>
  <c r="U46" i="5"/>
  <c r="S46" i="5"/>
  <c r="T46" i="5"/>
  <c r="R46" i="5"/>
  <c r="E46" i="5"/>
  <c r="D46" i="5"/>
  <c r="C46" i="5"/>
  <c r="B46" i="5"/>
  <c r="A46" i="5"/>
  <c r="H44" i="5"/>
  <c r="G44" i="5"/>
  <c r="E44" i="5"/>
  <c r="I43" i="5"/>
  <c r="C43" i="5"/>
  <c r="E43" i="5"/>
  <c r="I42" i="5"/>
  <c r="C42" i="5"/>
  <c r="E42" i="5"/>
  <c r="J41" i="5"/>
  <c r="I41" i="5"/>
  <c r="H41" i="5"/>
  <c r="G41" i="5"/>
  <c r="F41" i="5"/>
  <c r="J40" i="5"/>
  <c r="I40" i="5"/>
  <c r="Q40" i="5"/>
  <c r="H40" i="5"/>
  <c r="G40" i="5"/>
  <c r="F40" i="5"/>
  <c r="J39" i="5"/>
  <c r="I39" i="5"/>
  <c r="H39" i="5"/>
  <c r="G39" i="5"/>
  <c r="F39" i="5"/>
  <c r="J38" i="5"/>
  <c r="I38" i="5"/>
  <c r="Q38" i="5"/>
  <c r="H38" i="5"/>
  <c r="G38" i="5"/>
  <c r="F38" i="5"/>
  <c r="U37" i="5"/>
  <c r="J43" i="5" s="1"/>
  <c r="S37" i="5"/>
  <c r="J42" i="5" s="1"/>
  <c r="T37" i="5"/>
  <c r="H43" i="5" s="1"/>
  <c r="R37" i="5"/>
  <c r="H42" i="5" s="1"/>
  <c r="E37" i="5"/>
  <c r="D37" i="5"/>
  <c r="I37" i="5"/>
  <c r="A37" i="5"/>
  <c r="J35" i="5"/>
  <c r="I36" i="5" s="1"/>
  <c r="P36" i="5" s="1"/>
  <c r="H35" i="5"/>
  <c r="G36" i="5" s="1"/>
  <c r="O36" i="5" s="1"/>
  <c r="I35" i="5"/>
  <c r="G35" i="5"/>
  <c r="F35" i="5"/>
  <c r="U35" i="5"/>
  <c r="S35" i="5"/>
  <c r="T35" i="5"/>
  <c r="R35" i="5"/>
  <c r="E35" i="5"/>
  <c r="D35" i="5"/>
  <c r="C35" i="5"/>
  <c r="B35" i="5"/>
  <c r="A35" i="5"/>
  <c r="J33" i="5"/>
  <c r="I34" i="5" s="1"/>
  <c r="P34" i="5" s="1"/>
  <c r="H33" i="5"/>
  <c r="G34" i="5" s="1"/>
  <c r="O34" i="5" s="1"/>
  <c r="I33" i="5"/>
  <c r="G33" i="5"/>
  <c r="F33" i="5"/>
  <c r="U33" i="5"/>
  <c r="S33" i="5"/>
  <c r="T33" i="5"/>
  <c r="R33" i="5"/>
  <c r="E33" i="5"/>
  <c r="D33" i="5"/>
  <c r="C33" i="5"/>
  <c r="B33" i="5"/>
  <c r="A33" i="5"/>
  <c r="A32" i="5"/>
  <c r="AE20" i="5"/>
  <c r="A20" i="5"/>
  <c r="A17" i="5"/>
  <c r="A14" i="5"/>
  <c r="B7" i="5"/>
  <c r="A1" i="5"/>
  <c r="I329" i="5" l="1"/>
  <c r="P329" i="5" s="1"/>
  <c r="G81" i="5"/>
  <c r="O81" i="5" s="1"/>
  <c r="J169" i="5"/>
  <c r="I114" i="5"/>
  <c r="P114" i="5" s="1"/>
  <c r="G220" i="5"/>
  <c r="O220" i="5" s="1"/>
  <c r="G275" i="5"/>
  <c r="O275" i="5" s="1"/>
  <c r="H160" i="5"/>
  <c r="H179" i="5"/>
  <c r="H191" i="5"/>
  <c r="J160" i="5"/>
  <c r="H168" i="5"/>
  <c r="I291" i="5"/>
  <c r="P291" i="5" s="1"/>
  <c r="H234" i="5"/>
  <c r="G267" i="5"/>
  <c r="O267" i="5" s="1"/>
  <c r="I55" i="5"/>
  <c r="P55" i="5" s="1"/>
  <c r="J91" i="5"/>
  <c r="J121" i="5"/>
  <c r="J139" i="5"/>
  <c r="H169" i="5"/>
  <c r="G171" i="5" s="1"/>
  <c r="O171" i="5" s="1"/>
  <c r="J180" i="5"/>
  <c r="J190" i="5"/>
  <c r="G299" i="5"/>
  <c r="O299" i="5" s="1"/>
  <c r="G411" i="5"/>
  <c r="O411" i="5" s="1"/>
  <c r="I307" i="5"/>
  <c r="P307" i="5" s="1"/>
  <c r="J128" i="5"/>
  <c r="H159" i="5"/>
  <c r="H235" i="5"/>
  <c r="G283" i="5"/>
  <c r="O283" i="5" s="1"/>
  <c r="I63" i="5"/>
  <c r="P63" i="5" s="1"/>
  <c r="J90" i="5"/>
  <c r="H90" i="5"/>
  <c r="J103" i="5"/>
  <c r="H122" i="5"/>
  <c r="J138" i="5"/>
  <c r="I141" i="5" s="1"/>
  <c r="P141" i="5" s="1"/>
  <c r="H138" i="5"/>
  <c r="J151" i="5"/>
  <c r="H151" i="5"/>
  <c r="G200" i="5"/>
  <c r="O200" i="5" s="1"/>
  <c r="G207" i="5"/>
  <c r="O207" i="5" s="1"/>
  <c r="G214" i="5"/>
  <c r="O214" i="5" s="1"/>
  <c r="I259" i="5"/>
  <c r="P259" i="5" s="1"/>
  <c r="G259" i="5"/>
  <c r="O259" i="5" s="1"/>
  <c r="I411" i="5"/>
  <c r="P411" i="5" s="1"/>
  <c r="J234" i="5"/>
  <c r="I275" i="5"/>
  <c r="P275" i="5" s="1"/>
  <c r="H91" i="5"/>
  <c r="H129" i="5"/>
  <c r="J150" i="5"/>
  <c r="I153" i="5" s="1"/>
  <c r="P153" i="5" s="1"/>
  <c r="H150" i="5"/>
  <c r="G153" i="5" s="1"/>
  <c r="O153" i="5" s="1"/>
  <c r="G307" i="5"/>
  <c r="O307" i="5" s="1"/>
  <c r="I45" i="5"/>
  <c r="P45" i="5" s="1"/>
  <c r="H26" i="5"/>
  <c r="I227" i="5"/>
  <c r="P227" i="5" s="1"/>
  <c r="G313" i="5"/>
  <c r="O313" i="5" s="1"/>
  <c r="I81" i="5"/>
  <c r="P81" i="5" s="1"/>
  <c r="H102" i="5"/>
  <c r="H139" i="5"/>
  <c r="I220" i="5"/>
  <c r="P220" i="5" s="1"/>
  <c r="I313" i="5"/>
  <c r="P313" i="5" s="1"/>
  <c r="I417" i="5"/>
  <c r="P417" i="5" s="1"/>
  <c r="G63" i="5"/>
  <c r="O63" i="5" s="1"/>
  <c r="G291" i="5"/>
  <c r="O291" i="5" s="1"/>
  <c r="I72" i="5"/>
  <c r="P72" i="5" s="1"/>
  <c r="H103" i="5"/>
  <c r="J122" i="5"/>
  <c r="I124" i="5" s="1"/>
  <c r="P124" i="5" s="1"/>
  <c r="H128" i="5"/>
  <c r="H180" i="5"/>
  <c r="I200" i="5"/>
  <c r="P200" i="5" s="1"/>
  <c r="I207" i="5"/>
  <c r="P207" i="5" s="1"/>
  <c r="I214" i="5"/>
  <c r="P214" i="5" s="1"/>
  <c r="G227" i="5"/>
  <c r="O227" i="5" s="1"/>
  <c r="J235" i="5"/>
  <c r="I321" i="5"/>
  <c r="P321" i="5" s="1"/>
  <c r="G329" i="5"/>
  <c r="O329" i="5" s="1"/>
  <c r="H401" i="5"/>
  <c r="G417" i="5"/>
  <c r="O417" i="5" s="1"/>
  <c r="G114" i="5"/>
  <c r="O114" i="5" s="1"/>
  <c r="G45" i="5"/>
  <c r="O45" i="5" s="1"/>
  <c r="G55" i="5"/>
  <c r="O55" i="5" s="1"/>
  <c r="J129" i="5"/>
  <c r="J179" i="5"/>
  <c r="H190" i="5"/>
  <c r="J159" i="5"/>
  <c r="G72" i="5"/>
  <c r="O72" i="5" s="1"/>
  <c r="J102" i="5"/>
  <c r="H121" i="5"/>
  <c r="J168" i="5"/>
  <c r="J191" i="5"/>
  <c r="I267" i="5"/>
  <c r="P267" i="5" s="1"/>
  <c r="I283" i="5"/>
  <c r="P283" i="5" s="1"/>
  <c r="I299" i="5"/>
  <c r="P299" i="5" s="1"/>
  <c r="G321" i="5"/>
  <c r="O321" i="5" s="1"/>
  <c r="G337" i="5"/>
  <c r="O337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" i="3"/>
  <c r="CY1" i="3"/>
  <c r="CZ1" i="3"/>
  <c r="DA1" i="3"/>
  <c r="A2" i="3"/>
  <c r="CX2" i="3"/>
  <c r="CY2" i="3"/>
  <c r="CZ2" i="3"/>
  <c r="DA2" i="3"/>
  <c r="A3" i="3"/>
  <c r="CY3" i="3"/>
  <c r="CZ3" i="3"/>
  <c r="DA3" i="3"/>
  <c r="A4" i="3"/>
  <c r="CX4" i="3"/>
  <c r="CY4" i="3"/>
  <c r="CZ4" i="3"/>
  <c r="DA4" i="3"/>
  <c r="A5" i="3"/>
  <c r="CY5" i="3"/>
  <c r="CZ5" i="3"/>
  <c r="DA5" i="3"/>
  <c r="A6" i="3"/>
  <c r="CX6" i="3"/>
  <c r="CY6" i="3"/>
  <c r="CZ6" i="3"/>
  <c r="DA6" i="3"/>
  <c r="A7" i="3"/>
  <c r="CY7" i="3"/>
  <c r="CZ7" i="3"/>
  <c r="DA7" i="3"/>
  <c r="A8" i="3"/>
  <c r="CX8" i="3"/>
  <c r="CY8" i="3"/>
  <c r="CZ8" i="3"/>
  <c r="DA8" i="3"/>
  <c r="A9" i="3"/>
  <c r="CY9" i="3"/>
  <c r="CZ9" i="3"/>
  <c r="DA9" i="3"/>
  <c r="A10" i="3"/>
  <c r="CY10" i="3"/>
  <c r="CZ10" i="3"/>
  <c r="DA10" i="3"/>
  <c r="A11" i="3"/>
  <c r="CY11" i="3"/>
  <c r="CZ11" i="3"/>
  <c r="DA11" i="3"/>
  <c r="A12" i="3"/>
  <c r="CX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X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X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X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X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X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X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X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X88" i="3"/>
  <c r="CY88" i="3"/>
  <c r="CZ88" i="3"/>
  <c r="DA88" i="3"/>
  <c r="A89" i="3"/>
  <c r="CX89" i="3"/>
  <c r="CY89" i="3"/>
  <c r="CZ89" i="3"/>
  <c r="DA89" i="3"/>
  <c r="A90" i="3"/>
  <c r="CX90" i="3"/>
  <c r="CY90" i="3"/>
  <c r="CZ90" i="3"/>
  <c r="DA90" i="3"/>
  <c r="A91" i="3"/>
  <c r="CX91" i="3"/>
  <c r="CY91" i="3"/>
  <c r="CZ91" i="3"/>
  <c r="DA91" i="3"/>
  <c r="A92" i="3"/>
  <c r="CX92" i="3"/>
  <c r="CY92" i="3"/>
  <c r="CZ92" i="3"/>
  <c r="DA92" i="3"/>
  <c r="A93" i="3"/>
  <c r="CX93" i="3"/>
  <c r="CY93" i="3"/>
  <c r="CZ93" i="3"/>
  <c r="DA93" i="3"/>
  <c r="A94" i="3"/>
  <c r="CX94" i="3"/>
  <c r="CY94" i="3"/>
  <c r="CZ94" i="3"/>
  <c r="DA94" i="3"/>
  <c r="A95" i="3"/>
  <c r="CX95" i="3"/>
  <c r="CY95" i="3"/>
  <c r="CZ95" i="3"/>
  <c r="DA95" i="3"/>
  <c r="A96" i="3"/>
  <c r="CX96" i="3"/>
  <c r="CY96" i="3"/>
  <c r="CZ96" i="3"/>
  <c r="DA96" i="3"/>
  <c r="A97" i="3"/>
  <c r="CX97" i="3"/>
  <c r="CY97" i="3"/>
  <c r="CZ97" i="3"/>
  <c r="DA97" i="3"/>
  <c r="A98" i="3"/>
  <c r="CX98" i="3"/>
  <c r="CY98" i="3"/>
  <c r="CZ98" i="3"/>
  <c r="DA98" i="3"/>
  <c r="A99" i="3"/>
  <c r="CX99" i="3"/>
  <c r="CY99" i="3"/>
  <c r="CZ99" i="3"/>
  <c r="DA99" i="3"/>
  <c r="A100" i="3"/>
  <c r="CX100" i="3"/>
  <c r="CY100" i="3"/>
  <c r="CZ100" i="3"/>
  <c r="DA100" i="3"/>
  <c r="A101" i="3"/>
  <c r="CX101" i="3"/>
  <c r="CY101" i="3"/>
  <c r="CZ101" i="3"/>
  <c r="DA101" i="3"/>
  <c r="A102" i="3"/>
  <c r="CX102" i="3"/>
  <c r="CY102" i="3"/>
  <c r="CZ102" i="3"/>
  <c r="DA102" i="3"/>
  <c r="A103" i="3"/>
  <c r="CX103" i="3"/>
  <c r="CY103" i="3"/>
  <c r="CZ103" i="3"/>
  <c r="DA103" i="3"/>
  <c r="A104" i="3"/>
  <c r="CX104" i="3"/>
  <c r="CY104" i="3"/>
  <c r="CZ104" i="3"/>
  <c r="DA104" i="3"/>
  <c r="A105" i="3"/>
  <c r="CX105" i="3"/>
  <c r="CY105" i="3"/>
  <c r="CZ105" i="3"/>
  <c r="DA105" i="3"/>
  <c r="A106" i="3"/>
  <c r="CX106" i="3"/>
  <c r="CY106" i="3"/>
  <c r="CZ106" i="3"/>
  <c r="DA106" i="3"/>
  <c r="A107" i="3"/>
  <c r="CX107" i="3"/>
  <c r="CY107" i="3"/>
  <c r="CZ107" i="3"/>
  <c r="DA107" i="3"/>
  <c r="A108" i="3"/>
  <c r="CX108" i="3"/>
  <c r="CY108" i="3"/>
  <c r="CZ108" i="3"/>
  <c r="DA108" i="3"/>
  <c r="A109" i="3"/>
  <c r="CX109" i="3"/>
  <c r="CY109" i="3"/>
  <c r="CZ109" i="3"/>
  <c r="DA109" i="3"/>
  <c r="A110" i="3"/>
  <c r="CX110" i="3"/>
  <c r="CY110" i="3"/>
  <c r="CZ110" i="3"/>
  <c r="DA110" i="3"/>
  <c r="A111" i="3"/>
  <c r="CX111" i="3"/>
  <c r="CY111" i="3"/>
  <c r="CZ111" i="3"/>
  <c r="DA111" i="3"/>
  <c r="A112" i="3"/>
  <c r="CX112" i="3"/>
  <c r="CY112" i="3"/>
  <c r="CZ112" i="3"/>
  <c r="DA112" i="3"/>
  <c r="A113" i="3"/>
  <c r="CX113" i="3"/>
  <c r="CY113" i="3"/>
  <c r="CZ113" i="3"/>
  <c r="DA113" i="3"/>
  <c r="A114" i="3"/>
  <c r="CX114" i="3"/>
  <c r="CY114" i="3"/>
  <c r="CZ114" i="3"/>
  <c r="DA114" i="3"/>
  <c r="A115" i="3"/>
  <c r="CX115" i="3"/>
  <c r="CY115" i="3"/>
  <c r="CZ115" i="3"/>
  <c r="DA115" i="3"/>
  <c r="A116" i="3"/>
  <c r="CX116" i="3"/>
  <c r="CY116" i="3"/>
  <c r="CZ116" i="3"/>
  <c r="DA116" i="3"/>
  <c r="A117" i="3"/>
  <c r="CX117" i="3"/>
  <c r="CY117" i="3"/>
  <c r="CZ117" i="3"/>
  <c r="DA117" i="3"/>
  <c r="A118" i="3"/>
  <c r="CX118" i="3"/>
  <c r="CY118" i="3"/>
  <c r="CZ118" i="3"/>
  <c r="DA118" i="3"/>
  <c r="A119" i="3"/>
  <c r="CX119" i="3"/>
  <c r="CY119" i="3"/>
  <c r="CZ119" i="3"/>
  <c r="DA119" i="3"/>
  <c r="A120" i="3"/>
  <c r="CX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X125" i="3"/>
  <c r="CY125" i="3"/>
  <c r="CZ125" i="3"/>
  <c r="DA125" i="3"/>
  <c r="A126" i="3"/>
  <c r="CX126" i="3"/>
  <c r="CY126" i="3"/>
  <c r="CZ126" i="3"/>
  <c r="DA126" i="3"/>
  <c r="A127" i="3"/>
  <c r="CY127" i="3"/>
  <c r="CZ127" i="3"/>
  <c r="DA127" i="3"/>
  <c r="A128" i="3"/>
  <c r="CY128" i="3"/>
  <c r="CZ128" i="3"/>
  <c r="DA128" i="3"/>
  <c r="A129" i="3"/>
  <c r="CY129" i="3"/>
  <c r="CZ129" i="3"/>
  <c r="DA129" i="3"/>
  <c r="A130" i="3"/>
  <c r="CY130" i="3"/>
  <c r="CZ130" i="3"/>
  <c r="DA130" i="3"/>
  <c r="A131" i="3"/>
  <c r="CY131" i="3"/>
  <c r="CZ131" i="3"/>
  <c r="DA131" i="3"/>
  <c r="A132" i="3"/>
  <c r="CY132" i="3"/>
  <c r="CZ132" i="3"/>
  <c r="DA132" i="3"/>
  <c r="A133" i="3"/>
  <c r="CY133" i="3"/>
  <c r="CZ133" i="3"/>
  <c r="DA133" i="3"/>
  <c r="A134" i="3"/>
  <c r="CX134" i="3"/>
  <c r="CY134" i="3"/>
  <c r="CZ134" i="3"/>
  <c r="DA134" i="3"/>
  <c r="A135" i="3"/>
  <c r="CY135" i="3"/>
  <c r="CZ135" i="3"/>
  <c r="DA135" i="3"/>
  <c r="A136" i="3"/>
  <c r="CY136" i="3"/>
  <c r="CZ136" i="3"/>
  <c r="DA136" i="3"/>
  <c r="A137" i="3"/>
  <c r="CY137" i="3"/>
  <c r="CZ137" i="3"/>
  <c r="DA137" i="3"/>
  <c r="A138" i="3"/>
  <c r="CY138" i="3"/>
  <c r="CZ138" i="3"/>
  <c r="DA138" i="3"/>
  <c r="A139" i="3"/>
  <c r="CY139" i="3"/>
  <c r="CZ139" i="3"/>
  <c r="DA139" i="3"/>
  <c r="A140" i="3"/>
  <c r="CY140" i="3"/>
  <c r="CZ140" i="3"/>
  <c r="DA140" i="3"/>
  <c r="A141" i="3"/>
  <c r="CX141" i="3"/>
  <c r="CY141" i="3"/>
  <c r="CZ141" i="3"/>
  <c r="DA141" i="3"/>
  <c r="A142" i="3"/>
  <c r="CX142" i="3"/>
  <c r="CY142" i="3"/>
  <c r="CZ142" i="3"/>
  <c r="DA142" i="3"/>
  <c r="A143" i="3"/>
  <c r="CX143" i="3"/>
  <c r="CY143" i="3"/>
  <c r="CZ143" i="3"/>
  <c r="DA143" i="3"/>
  <c r="A144" i="3"/>
  <c r="CX144" i="3"/>
  <c r="CY144" i="3"/>
  <c r="CZ144" i="3"/>
  <c r="DA144" i="3"/>
  <c r="A145" i="3"/>
  <c r="CX145" i="3"/>
  <c r="CY145" i="3"/>
  <c r="CZ145" i="3"/>
  <c r="DA145" i="3"/>
  <c r="A146" i="3"/>
  <c r="CX146" i="3"/>
  <c r="CY146" i="3"/>
  <c r="CZ146" i="3"/>
  <c r="DA146" i="3"/>
  <c r="A147" i="3"/>
  <c r="CX147" i="3"/>
  <c r="CY147" i="3"/>
  <c r="CZ147" i="3"/>
  <c r="DA147" i="3"/>
  <c r="A148" i="3"/>
  <c r="CX148" i="3"/>
  <c r="CY148" i="3"/>
  <c r="CZ148" i="3"/>
  <c r="DA148" i="3"/>
  <c r="A149" i="3"/>
  <c r="CX149" i="3"/>
  <c r="CY149" i="3"/>
  <c r="CZ149" i="3"/>
  <c r="DA149" i="3"/>
  <c r="A150" i="3"/>
  <c r="CX150" i="3"/>
  <c r="CY150" i="3"/>
  <c r="CZ150" i="3"/>
  <c r="DA150" i="3"/>
  <c r="A151" i="3"/>
  <c r="CX151" i="3"/>
  <c r="CY151" i="3"/>
  <c r="CZ151" i="3"/>
  <c r="DA151" i="3"/>
  <c r="A152" i="3"/>
  <c r="CX152" i="3"/>
  <c r="CY152" i="3"/>
  <c r="CZ152" i="3"/>
  <c r="DA152" i="3"/>
  <c r="A153" i="3"/>
  <c r="CX153" i="3"/>
  <c r="CY153" i="3"/>
  <c r="CZ153" i="3"/>
  <c r="DA153" i="3"/>
  <c r="A154" i="3"/>
  <c r="CX154" i="3"/>
  <c r="CY154" i="3"/>
  <c r="CZ154" i="3"/>
  <c r="DA154" i="3"/>
  <c r="A155" i="3"/>
  <c r="CX155" i="3"/>
  <c r="CY155" i="3"/>
  <c r="CZ155" i="3"/>
  <c r="DA155" i="3"/>
  <c r="A156" i="3"/>
  <c r="CX156" i="3"/>
  <c r="CY156" i="3"/>
  <c r="CZ156" i="3"/>
  <c r="DA156" i="3"/>
  <c r="A157" i="3"/>
  <c r="CX157" i="3"/>
  <c r="CY157" i="3"/>
  <c r="CZ157" i="3"/>
  <c r="DA157" i="3"/>
  <c r="A158" i="3"/>
  <c r="CX158" i="3"/>
  <c r="CY158" i="3"/>
  <c r="CZ158" i="3"/>
  <c r="DA158" i="3"/>
  <c r="A159" i="3"/>
  <c r="CX159" i="3"/>
  <c r="CY159" i="3"/>
  <c r="CZ159" i="3"/>
  <c r="DA159" i="3"/>
  <c r="A160" i="3"/>
  <c r="CX160" i="3"/>
  <c r="CY160" i="3"/>
  <c r="CZ160" i="3"/>
  <c r="DA160" i="3"/>
  <c r="A161" i="3"/>
  <c r="CX161" i="3"/>
  <c r="CY161" i="3"/>
  <c r="CZ161" i="3"/>
  <c r="DA161" i="3"/>
  <c r="A162" i="3"/>
  <c r="CX162" i="3"/>
  <c r="CY162" i="3"/>
  <c r="CZ162" i="3"/>
  <c r="DA162" i="3"/>
  <c r="A163" i="3"/>
  <c r="CX163" i="3"/>
  <c r="CY163" i="3"/>
  <c r="CZ163" i="3"/>
  <c r="DA163" i="3"/>
  <c r="A164" i="3"/>
  <c r="CX164" i="3"/>
  <c r="CY164" i="3"/>
  <c r="CZ164" i="3"/>
  <c r="DA164" i="3"/>
  <c r="A165" i="3"/>
  <c r="CX165" i="3"/>
  <c r="CY165" i="3"/>
  <c r="CZ165" i="3"/>
  <c r="DA165" i="3"/>
  <c r="A166" i="3"/>
  <c r="CX166" i="3"/>
  <c r="CY166" i="3"/>
  <c r="CZ166" i="3"/>
  <c r="DA166" i="3"/>
  <c r="A167" i="3"/>
  <c r="CX167" i="3"/>
  <c r="CY167" i="3"/>
  <c r="CZ167" i="3"/>
  <c r="DA167" i="3"/>
  <c r="A168" i="3"/>
  <c r="CX168" i="3"/>
  <c r="CY168" i="3"/>
  <c r="CZ168" i="3"/>
  <c r="DA168" i="3"/>
  <c r="A169" i="3"/>
  <c r="CX169" i="3"/>
  <c r="CY169" i="3"/>
  <c r="CZ169" i="3"/>
  <c r="DA169" i="3"/>
  <c r="A170" i="3"/>
  <c r="CX170" i="3"/>
  <c r="CY170" i="3"/>
  <c r="CZ170" i="3"/>
  <c r="DA170" i="3"/>
  <c r="A171" i="3"/>
  <c r="CX171" i="3"/>
  <c r="CY171" i="3"/>
  <c r="CZ171" i="3"/>
  <c r="DA171" i="3"/>
  <c r="A172" i="3"/>
  <c r="CX172" i="3"/>
  <c r="CY172" i="3"/>
  <c r="CZ172" i="3"/>
  <c r="DA172" i="3"/>
  <c r="A173" i="3"/>
  <c r="CX173" i="3"/>
  <c r="CY173" i="3"/>
  <c r="CZ173" i="3"/>
  <c r="DA173" i="3"/>
  <c r="A174" i="3"/>
  <c r="CX174" i="3"/>
  <c r="CY174" i="3"/>
  <c r="CZ174" i="3"/>
  <c r="DA174" i="3"/>
  <c r="A175" i="3"/>
  <c r="CX175" i="3"/>
  <c r="CY175" i="3"/>
  <c r="CZ175" i="3"/>
  <c r="DA175" i="3"/>
  <c r="A176" i="3"/>
  <c r="CX176" i="3"/>
  <c r="CY176" i="3"/>
  <c r="CZ176" i="3"/>
  <c r="DA176" i="3"/>
  <c r="A177" i="3"/>
  <c r="CX177" i="3"/>
  <c r="CY177" i="3"/>
  <c r="CZ177" i="3"/>
  <c r="DA177" i="3"/>
  <c r="A178" i="3"/>
  <c r="CX178" i="3"/>
  <c r="CY178" i="3"/>
  <c r="CZ178" i="3"/>
  <c r="DA178" i="3"/>
  <c r="A179" i="3"/>
  <c r="CY179" i="3"/>
  <c r="CZ179" i="3"/>
  <c r="DA179" i="3"/>
  <c r="A180" i="3"/>
  <c r="CY180" i="3"/>
  <c r="CZ180" i="3"/>
  <c r="DA180" i="3"/>
  <c r="A181" i="3"/>
  <c r="CY181" i="3"/>
  <c r="CZ181" i="3"/>
  <c r="DA181" i="3"/>
  <c r="A182" i="3"/>
  <c r="CY182" i="3"/>
  <c r="CZ182" i="3"/>
  <c r="DA182" i="3"/>
  <c r="A183" i="3"/>
  <c r="CY183" i="3"/>
  <c r="CZ183" i="3"/>
  <c r="DA183" i="3"/>
  <c r="A184" i="3"/>
  <c r="CY184" i="3"/>
  <c r="CZ184" i="3"/>
  <c r="DA184" i="3"/>
  <c r="A185" i="3"/>
  <c r="CY185" i="3"/>
  <c r="CZ185" i="3"/>
  <c r="DA185" i="3"/>
  <c r="A186" i="3"/>
  <c r="CY186" i="3"/>
  <c r="CZ186" i="3"/>
  <c r="DA186" i="3"/>
  <c r="A187" i="3"/>
  <c r="CY187" i="3"/>
  <c r="CZ187" i="3"/>
  <c r="DA187" i="3"/>
  <c r="A188" i="3"/>
  <c r="CY188" i="3"/>
  <c r="CZ188" i="3"/>
  <c r="DA188" i="3"/>
  <c r="A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X192" i="3"/>
  <c r="CY192" i="3"/>
  <c r="CZ192" i="3"/>
  <c r="DA192" i="3"/>
  <c r="A193" i="3"/>
  <c r="CY193" i="3"/>
  <c r="CZ193" i="3"/>
  <c r="DA193" i="3"/>
  <c r="A194" i="3"/>
  <c r="CY194" i="3"/>
  <c r="CZ194" i="3"/>
  <c r="DA194" i="3"/>
  <c r="A195" i="3"/>
  <c r="CX195" i="3"/>
  <c r="CY195" i="3"/>
  <c r="CZ195" i="3"/>
  <c r="DA195" i="3"/>
  <c r="A196" i="3"/>
  <c r="CX196" i="3"/>
  <c r="CY196" i="3"/>
  <c r="CZ196" i="3"/>
  <c r="DA196" i="3"/>
  <c r="A197" i="3"/>
  <c r="CX197" i="3"/>
  <c r="CY197" i="3"/>
  <c r="CZ197" i="3"/>
  <c r="DA197" i="3"/>
  <c r="A198" i="3"/>
  <c r="CX198" i="3"/>
  <c r="CY198" i="3"/>
  <c r="CZ198" i="3"/>
  <c r="DA198" i="3"/>
  <c r="D12" i="1"/>
  <c r="C18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O28" i="1"/>
  <c r="P28" i="1"/>
  <c r="Q28" i="1"/>
  <c r="R28" i="1"/>
  <c r="GK28" i="1" s="1"/>
  <c r="S28" i="1"/>
  <c r="T28" i="1"/>
  <c r="U28" i="1"/>
  <c r="V28" i="1"/>
  <c r="W28" i="1"/>
  <c r="X28" i="1"/>
  <c r="Y28" i="1"/>
  <c r="AB28" i="1"/>
  <c r="CP28" i="1" s="1"/>
  <c r="GM28" i="1" s="1"/>
  <c r="AC28" i="1"/>
  <c r="AD28" i="1"/>
  <c r="AE28" i="1"/>
  <c r="AF28" i="1"/>
  <c r="AG28" i="1"/>
  <c r="AH28" i="1"/>
  <c r="AI28" i="1"/>
  <c r="AJ28" i="1"/>
  <c r="FR28" i="1"/>
  <c r="GL28" i="1"/>
  <c r="GN28" i="1"/>
  <c r="GO28" i="1"/>
  <c r="GP28" i="1"/>
  <c r="GV28" i="1"/>
  <c r="GX28" i="1"/>
  <c r="O29" i="1"/>
  <c r="P29" i="1"/>
  <c r="Q29" i="1"/>
  <c r="R29" i="1"/>
  <c r="GK29" i="1" s="1"/>
  <c r="S29" i="1"/>
  <c r="T29" i="1"/>
  <c r="U29" i="1"/>
  <c r="V29" i="1"/>
  <c r="W29" i="1"/>
  <c r="X29" i="1"/>
  <c r="Y29" i="1"/>
  <c r="AB29" i="1"/>
  <c r="CP29" i="1" s="1"/>
  <c r="AC29" i="1"/>
  <c r="AD29" i="1"/>
  <c r="AE29" i="1"/>
  <c r="AF29" i="1"/>
  <c r="AG29" i="1"/>
  <c r="AH29" i="1"/>
  <c r="AI29" i="1"/>
  <c r="AJ29" i="1"/>
  <c r="FR29" i="1"/>
  <c r="GL29" i="1"/>
  <c r="GO29" i="1"/>
  <c r="GP29" i="1"/>
  <c r="GV29" i="1"/>
  <c r="GX29" i="1"/>
  <c r="C30" i="1"/>
  <c r="D30" i="1"/>
  <c r="I30" i="1"/>
  <c r="CX1" i="3" s="1"/>
  <c r="U30" i="1"/>
  <c r="AC30" i="1"/>
  <c r="AE30" i="1"/>
  <c r="AF30" i="1"/>
  <c r="AG30" i="1"/>
  <c r="CU30" i="1" s="1"/>
  <c r="T30" i="1" s="1"/>
  <c r="AH30" i="1"/>
  <c r="AI30" i="1"/>
  <c r="CW30" i="1" s="1"/>
  <c r="V30" i="1" s="1"/>
  <c r="AJ30" i="1"/>
  <c r="CT30" i="1"/>
  <c r="S30" i="1" s="1"/>
  <c r="CV30" i="1"/>
  <c r="CX30" i="1"/>
  <c r="W30" i="1" s="1"/>
  <c r="FR30" i="1"/>
  <c r="GL30" i="1"/>
  <c r="GO30" i="1"/>
  <c r="GP30" i="1"/>
  <c r="GV30" i="1"/>
  <c r="GX30" i="1" s="1"/>
  <c r="U31" i="1"/>
  <c r="AC31" i="1"/>
  <c r="AE31" i="1"/>
  <c r="AF31" i="1"/>
  <c r="AG31" i="1"/>
  <c r="CU31" i="1" s="1"/>
  <c r="T31" i="1" s="1"/>
  <c r="AH31" i="1"/>
  <c r="AI31" i="1"/>
  <c r="CW31" i="1" s="1"/>
  <c r="V31" i="1" s="1"/>
  <c r="AJ31" i="1"/>
  <c r="CT31" i="1"/>
  <c r="S31" i="1" s="1"/>
  <c r="CV31" i="1"/>
  <c r="CX31" i="1"/>
  <c r="W31" i="1" s="1"/>
  <c r="FR31" i="1"/>
  <c r="GL31" i="1"/>
  <c r="GO31" i="1"/>
  <c r="GP31" i="1"/>
  <c r="GV31" i="1"/>
  <c r="GX31" i="1" s="1"/>
  <c r="C32" i="1"/>
  <c r="D32" i="1"/>
  <c r="I32" i="1"/>
  <c r="V32" i="1"/>
  <c r="AC32" i="1"/>
  <c r="AD32" i="1"/>
  <c r="CR32" i="1" s="1"/>
  <c r="Q32" i="1" s="1"/>
  <c r="AE32" i="1"/>
  <c r="AF32" i="1"/>
  <c r="CT32" i="1" s="1"/>
  <c r="AG32" i="1"/>
  <c r="AH32" i="1"/>
  <c r="CV32" i="1" s="1"/>
  <c r="U32" i="1" s="1"/>
  <c r="AI32" i="1"/>
  <c r="AJ32" i="1"/>
  <c r="CQ32" i="1"/>
  <c r="P32" i="1" s="1"/>
  <c r="CS32" i="1"/>
  <c r="R32" i="1" s="1"/>
  <c r="GK32" i="1" s="1"/>
  <c r="CU32" i="1"/>
  <c r="T32" i="1" s="1"/>
  <c r="CW32" i="1"/>
  <c r="CX32" i="1"/>
  <c r="W32" i="1" s="1"/>
  <c r="FR32" i="1"/>
  <c r="BY78" i="1" s="1"/>
  <c r="GL32" i="1"/>
  <c r="GO32" i="1"/>
  <c r="GP32" i="1"/>
  <c r="GV32" i="1"/>
  <c r="GX32" i="1"/>
  <c r="O33" i="1"/>
  <c r="P33" i="1"/>
  <c r="Q33" i="1"/>
  <c r="R33" i="1"/>
  <c r="GK33" i="1" s="1"/>
  <c r="S33" i="1"/>
  <c r="T33" i="1"/>
  <c r="U33" i="1"/>
  <c r="V33" i="1"/>
  <c r="W33" i="1"/>
  <c r="X33" i="1"/>
  <c r="Y33" i="1"/>
  <c r="AB33" i="1"/>
  <c r="AC33" i="1"/>
  <c r="AD33" i="1"/>
  <c r="AE33" i="1"/>
  <c r="AF33" i="1"/>
  <c r="AG33" i="1"/>
  <c r="AH33" i="1"/>
  <c r="AI33" i="1"/>
  <c r="AJ33" i="1"/>
  <c r="CP33" i="1"/>
  <c r="GM33" i="1" s="1"/>
  <c r="FR33" i="1"/>
  <c r="GL33" i="1"/>
  <c r="BZ78" i="1" s="1"/>
  <c r="GN33" i="1"/>
  <c r="GO33" i="1"/>
  <c r="GP33" i="1"/>
  <c r="GV33" i="1"/>
  <c r="GX33" i="1"/>
  <c r="C34" i="1"/>
  <c r="D34" i="1"/>
  <c r="I34" i="1"/>
  <c r="CX13" i="3" s="1"/>
  <c r="W34" i="1"/>
  <c r="AC34" i="1"/>
  <c r="AE34" i="1"/>
  <c r="AF34" i="1"/>
  <c r="AG34" i="1"/>
  <c r="CU34" i="1" s="1"/>
  <c r="T34" i="1" s="1"/>
  <c r="AH34" i="1"/>
  <c r="AI34" i="1"/>
  <c r="CW34" i="1" s="1"/>
  <c r="V34" i="1" s="1"/>
  <c r="AJ34" i="1"/>
  <c r="CT34" i="1"/>
  <c r="S34" i="1" s="1"/>
  <c r="CV34" i="1"/>
  <c r="U34" i="1" s="1"/>
  <c r="CX34" i="1"/>
  <c r="FR34" i="1"/>
  <c r="GL34" i="1"/>
  <c r="GO34" i="1"/>
  <c r="GP34" i="1"/>
  <c r="GV34" i="1"/>
  <c r="GX34" i="1" s="1"/>
  <c r="C35" i="1"/>
  <c r="D35" i="1"/>
  <c r="I35" i="1"/>
  <c r="T35" i="1"/>
  <c r="V35" i="1"/>
  <c r="AC35" i="1"/>
  <c r="AD35" i="1"/>
  <c r="AE35" i="1"/>
  <c r="AF35" i="1"/>
  <c r="CT35" i="1" s="1"/>
  <c r="AG35" i="1"/>
  <c r="AH35" i="1"/>
  <c r="CV35" i="1" s="1"/>
  <c r="U35" i="1" s="1"/>
  <c r="AI35" i="1"/>
  <c r="AJ35" i="1"/>
  <c r="CX35" i="1" s="1"/>
  <c r="CQ35" i="1"/>
  <c r="P35" i="1" s="1"/>
  <c r="CS35" i="1"/>
  <c r="R35" i="1" s="1"/>
  <c r="GK35" i="1" s="1"/>
  <c r="CU35" i="1"/>
  <c r="CW35" i="1"/>
  <c r="FR35" i="1"/>
  <c r="GL35" i="1"/>
  <c r="GN35" i="1"/>
  <c r="GP35" i="1"/>
  <c r="GV35" i="1"/>
  <c r="C36" i="1"/>
  <c r="D36" i="1"/>
  <c r="I36" i="1"/>
  <c r="U36" i="1"/>
  <c r="W36" i="1"/>
  <c r="AC36" i="1"/>
  <c r="AE36" i="1"/>
  <c r="AF36" i="1"/>
  <c r="AG36" i="1"/>
  <c r="CU36" i="1" s="1"/>
  <c r="T36" i="1" s="1"/>
  <c r="AH36" i="1"/>
  <c r="AI36" i="1"/>
  <c r="CW36" i="1" s="1"/>
  <c r="V36" i="1" s="1"/>
  <c r="AJ36" i="1"/>
  <c r="CT36" i="1"/>
  <c r="S36" i="1" s="1"/>
  <c r="CV36" i="1"/>
  <c r="CX36" i="1"/>
  <c r="FR36" i="1"/>
  <c r="GL36" i="1"/>
  <c r="GN36" i="1"/>
  <c r="GP36" i="1"/>
  <c r="GV36" i="1"/>
  <c r="GX36" i="1" s="1"/>
  <c r="U37" i="1"/>
  <c r="W37" i="1"/>
  <c r="AC37" i="1"/>
  <c r="AE37" i="1"/>
  <c r="AF37" i="1"/>
  <c r="AG37" i="1"/>
  <c r="CU37" i="1" s="1"/>
  <c r="T37" i="1" s="1"/>
  <c r="AH37" i="1"/>
  <c r="AI37" i="1"/>
  <c r="CW37" i="1" s="1"/>
  <c r="V37" i="1" s="1"/>
  <c r="AJ37" i="1"/>
  <c r="CT37" i="1"/>
  <c r="S37" i="1" s="1"/>
  <c r="CV37" i="1"/>
  <c r="CX37" i="1"/>
  <c r="FR37" i="1"/>
  <c r="GL37" i="1"/>
  <c r="GO37" i="1"/>
  <c r="GP37" i="1"/>
  <c r="GV37" i="1"/>
  <c r="GX37" i="1" s="1"/>
  <c r="C38" i="1"/>
  <c r="D38" i="1"/>
  <c r="I38" i="1"/>
  <c r="AC38" i="1"/>
  <c r="AE38" i="1"/>
  <c r="AF38" i="1"/>
  <c r="CT38" i="1" s="1"/>
  <c r="AG38" i="1"/>
  <c r="AH38" i="1"/>
  <c r="CV38" i="1" s="1"/>
  <c r="AI38" i="1"/>
  <c r="CW38" i="1" s="1"/>
  <c r="V38" i="1" s="1"/>
  <c r="AJ38" i="1"/>
  <c r="CX38" i="1" s="1"/>
  <c r="CQ38" i="1"/>
  <c r="CU38" i="1"/>
  <c r="FR38" i="1"/>
  <c r="GL38" i="1"/>
  <c r="GN38" i="1"/>
  <c r="GP38" i="1"/>
  <c r="GV38" i="1"/>
  <c r="GX38" i="1" s="1"/>
  <c r="AC39" i="1"/>
  <c r="AD39" i="1"/>
  <c r="AE39" i="1"/>
  <c r="CS39" i="1" s="1"/>
  <c r="AF39" i="1"/>
  <c r="AG39" i="1"/>
  <c r="AH39" i="1"/>
  <c r="CV39" i="1" s="1"/>
  <c r="AI39" i="1"/>
  <c r="CW39" i="1" s="1"/>
  <c r="AJ39" i="1"/>
  <c r="CQ39" i="1"/>
  <c r="CR39" i="1"/>
  <c r="CT39" i="1"/>
  <c r="CU39" i="1"/>
  <c r="CX39" i="1"/>
  <c r="FR39" i="1"/>
  <c r="GL39" i="1"/>
  <c r="GN39" i="1"/>
  <c r="GP39" i="1"/>
  <c r="GV39" i="1"/>
  <c r="C40" i="1"/>
  <c r="D40" i="1"/>
  <c r="I40" i="1"/>
  <c r="CX48" i="3" s="1"/>
  <c r="U40" i="1"/>
  <c r="AB40" i="1"/>
  <c r="AC40" i="1"/>
  <c r="CQ40" i="1" s="1"/>
  <c r="P40" i="1" s="1"/>
  <c r="AE40" i="1"/>
  <c r="AD40" i="1" s="1"/>
  <c r="AF40" i="1"/>
  <c r="CT40" i="1" s="1"/>
  <c r="S40" i="1" s="1"/>
  <c r="AG40" i="1"/>
  <c r="CU40" i="1" s="1"/>
  <c r="T40" i="1" s="1"/>
  <c r="AH40" i="1"/>
  <c r="AI40" i="1"/>
  <c r="CW40" i="1" s="1"/>
  <c r="V40" i="1" s="1"/>
  <c r="AJ40" i="1"/>
  <c r="CX40" i="1" s="1"/>
  <c r="W40" i="1" s="1"/>
  <c r="CR40" i="1"/>
  <c r="Q40" i="1" s="1"/>
  <c r="CS40" i="1"/>
  <c r="R40" i="1" s="1"/>
  <c r="CV40" i="1"/>
  <c r="FR40" i="1"/>
  <c r="GL40" i="1"/>
  <c r="GN40" i="1"/>
  <c r="GP40" i="1"/>
  <c r="GV40" i="1"/>
  <c r="GX40" i="1"/>
  <c r="I41" i="1"/>
  <c r="P41" i="1" s="1"/>
  <c r="R41" i="1"/>
  <c r="GK41" i="1" s="1"/>
  <c r="T41" i="1"/>
  <c r="AC41" i="1"/>
  <c r="AD41" i="1"/>
  <c r="AB41" i="1" s="1"/>
  <c r="AE41" i="1"/>
  <c r="AF41" i="1"/>
  <c r="CT41" i="1" s="1"/>
  <c r="AG41" i="1"/>
  <c r="AH41" i="1"/>
  <c r="CV41" i="1" s="1"/>
  <c r="U41" i="1" s="1"/>
  <c r="AI41" i="1"/>
  <c r="AJ41" i="1"/>
  <c r="CX41" i="1" s="1"/>
  <c r="CQ41" i="1"/>
  <c r="CR41" i="1"/>
  <c r="Q41" i="1" s="1"/>
  <c r="CS41" i="1"/>
  <c r="CU41" i="1"/>
  <c r="CW41" i="1"/>
  <c r="V41" i="1" s="1"/>
  <c r="FR41" i="1"/>
  <c r="GL41" i="1"/>
  <c r="GN41" i="1"/>
  <c r="GP41" i="1"/>
  <c r="GV41" i="1"/>
  <c r="GX41" i="1"/>
  <c r="AC42" i="1"/>
  <c r="AD42" i="1"/>
  <c r="AE42" i="1"/>
  <c r="CS42" i="1" s="1"/>
  <c r="AF42" i="1"/>
  <c r="AG42" i="1"/>
  <c r="AH42" i="1"/>
  <c r="AI42" i="1"/>
  <c r="CW42" i="1" s="1"/>
  <c r="AJ42" i="1"/>
  <c r="CQ42" i="1"/>
  <c r="CR42" i="1"/>
  <c r="CT42" i="1"/>
  <c r="CU42" i="1"/>
  <c r="CV42" i="1"/>
  <c r="CX42" i="1"/>
  <c r="FR42" i="1"/>
  <c r="GL42" i="1"/>
  <c r="GN42" i="1"/>
  <c r="GP42" i="1"/>
  <c r="GV42" i="1"/>
  <c r="I43" i="1"/>
  <c r="V43" i="1" s="1"/>
  <c r="T43" i="1"/>
  <c r="AC43" i="1"/>
  <c r="CQ43" i="1" s="1"/>
  <c r="P43" i="1" s="1"/>
  <c r="AD43" i="1"/>
  <c r="CR43" i="1" s="1"/>
  <c r="AE43" i="1"/>
  <c r="AF43" i="1"/>
  <c r="AB43" i="1" s="1"/>
  <c r="AG43" i="1"/>
  <c r="AH43" i="1"/>
  <c r="CV43" i="1" s="1"/>
  <c r="AI43" i="1"/>
  <c r="AJ43" i="1"/>
  <c r="CS43" i="1"/>
  <c r="R43" i="1" s="1"/>
  <c r="GK43" i="1" s="1"/>
  <c r="CT43" i="1"/>
  <c r="S43" i="1" s="1"/>
  <c r="CZ43" i="1" s="1"/>
  <c r="Y43" i="1" s="1"/>
  <c r="CU43" i="1"/>
  <c r="CW43" i="1"/>
  <c r="CX43" i="1"/>
  <c r="W43" i="1" s="1"/>
  <c r="CY43" i="1"/>
  <c r="X43" i="1" s="1"/>
  <c r="FR43" i="1"/>
  <c r="GL43" i="1"/>
  <c r="GN43" i="1"/>
  <c r="GP43" i="1"/>
  <c r="GV43" i="1"/>
  <c r="C44" i="1"/>
  <c r="D44" i="1"/>
  <c r="I44" i="1"/>
  <c r="T44" i="1"/>
  <c r="U44" i="1"/>
  <c r="AC44" i="1"/>
  <c r="CQ44" i="1" s="1"/>
  <c r="P44" i="1" s="1"/>
  <c r="AE44" i="1"/>
  <c r="AF44" i="1"/>
  <c r="AG44" i="1"/>
  <c r="AH44" i="1"/>
  <c r="AI44" i="1"/>
  <c r="CW44" i="1" s="1"/>
  <c r="V44" i="1" s="1"/>
  <c r="AJ44" i="1"/>
  <c r="CT44" i="1"/>
  <c r="S44" i="1" s="1"/>
  <c r="CU44" i="1"/>
  <c r="CV44" i="1"/>
  <c r="CX44" i="1"/>
  <c r="W44" i="1" s="1"/>
  <c r="FR44" i="1"/>
  <c r="GL44" i="1"/>
  <c r="GN44" i="1"/>
  <c r="GP44" i="1"/>
  <c r="GV44" i="1"/>
  <c r="GX44" i="1" s="1"/>
  <c r="C45" i="1"/>
  <c r="D45" i="1"/>
  <c r="I45" i="1"/>
  <c r="R45" i="1"/>
  <c r="GK45" i="1" s="1"/>
  <c r="T45" i="1"/>
  <c r="AC45" i="1"/>
  <c r="AD45" i="1"/>
  <c r="AB45" i="1" s="1"/>
  <c r="AE45" i="1"/>
  <c r="AF45" i="1"/>
  <c r="CT45" i="1" s="1"/>
  <c r="AG45" i="1"/>
  <c r="AH45" i="1"/>
  <c r="CV45" i="1" s="1"/>
  <c r="U45" i="1" s="1"/>
  <c r="AI45" i="1"/>
  <c r="AJ45" i="1"/>
  <c r="CX45" i="1" s="1"/>
  <c r="CQ45" i="1"/>
  <c r="CR45" i="1"/>
  <c r="Q45" i="1" s="1"/>
  <c r="CS45" i="1"/>
  <c r="CU45" i="1"/>
  <c r="CW45" i="1"/>
  <c r="V45" i="1" s="1"/>
  <c r="FR45" i="1"/>
  <c r="GL45" i="1"/>
  <c r="GN45" i="1"/>
  <c r="GP45" i="1"/>
  <c r="GV45" i="1"/>
  <c r="GX45" i="1" s="1"/>
  <c r="AC46" i="1"/>
  <c r="AB46" i="1" s="1"/>
  <c r="AD46" i="1"/>
  <c r="CR46" i="1" s="1"/>
  <c r="AE46" i="1"/>
  <c r="CS46" i="1" s="1"/>
  <c r="AF46" i="1"/>
  <c r="AG46" i="1"/>
  <c r="AH46" i="1"/>
  <c r="CV46" i="1" s="1"/>
  <c r="AI46" i="1"/>
  <c r="CW46" i="1" s="1"/>
  <c r="AJ46" i="1"/>
  <c r="CT46" i="1"/>
  <c r="CU46" i="1"/>
  <c r="CX46" i="1"/>
  <c r="FR46" i="1"/>
  <c r="GL46" i="1"/>
  <c r="GN46" i="1"/>
  <c r="GP46" i="1"/>
  <c r="GV46" i="1"/>
  <c r="C47" i="1"/>
  <c r="D47" i="1"/>
  <c r="I47" i="1"/>
  <c r="I48" i="1" s="1"/>
  <c r="T47" i="1"/>
  <c r="AC47" i="1"/>
  <c r="AD47" i="1"/>
  <c r="AB47" i="1" s="1"/>
  <c r="AE47" i="1"/>
  <c r="CS47" i="1" s="1"/>
  <c r="R47" i="1" s="1"/>
  <c r="GK47" i="1" s="1"/>
  <c r="AF47" i="1"/>
  <c r="CT47" i="1" s="1"/>
  <c r="S47" i="1" s="1"/>
  <c r="AG47" i="1"/>
  <c r="AH47" i="1"/>
  <c r="CV47" i="1" s="1"/>
  <c r="U47" i="1" s="1"/>
  <c r="AI47" i="1"/>
  <c r="CW47" i="1" s="1"/>
  <c r="V47" i="1" s="1"/>
  <c r="AJ47" i="1"/>
  <c r="CX47" i="1" s="1"/>
  <c r="W47" i="1" s="1"/>
  <c r="CQ47" i="1"/>
  <c r="P47" i="1" s="1"/>
  <c r="CR47" i="1"/>
  <c r="Q47" i="1" s="1"/>
  <c r="CU47" i="1"/>
  <c r="CY47" i="1"/>
  <c r="X47" i="1" s="1"/>
  <c r="CZ47" i="1"/>
  <c r="Y47" i="1" s="1"/>
  <c r="FR47" i="1"/>
  <c r="GL47" i="1"/>
  <c r="GO47" i="1"/>
  <c r="GP47" i="1"/>
  <c r="GV47" i="1"/>
  <c r="GX47" i="1" s="1"/>
  <c r="W48" i="1"/>
  <c r="AC48" i="1"/>
  <c r="AB48" i="1" s="1"/>
  <c r="AD48" i="1"/>
  <c r="CR48" i="1" s="1"/>
  <c r="AE48" i="1"/>
  <c r="CS48" i="1" s="1"/>
  <c r="AF48" i="1"/>
  <c r="AG48" i="1"/>
  <c r="AH48" i="1"/>
  <c r="CV48" i="1" s="1"/>
  <c r="AI48" i="1"/>
  <c r="CW48" i="1" s="1"/>
  <c r="AJ48" i="1"/>
  <c r="CT48" i="1"/>
  <c r="CU48" i="1"/>
  <c r="CX48" i="1"/>
  <c r="FR48" i="1"/>
  <c r="GL48" i="1"/>
  <c r="GO48" i="1"/>
  <c r="GP48" i="1"/>
  <c r="GV48" i="1"/>
  <c r="C49" i="1"/>
  <c r="D49" i="1"/>
  <c r="I49" i="1"/>
  <c r="I50" i="1" s="1"/>
  <c r="P49" i="1"/>
  <c r="U49" i="1"/>
  <c r="AC49" i="1"/>
  <c r="AE49" i="1"/>
  <c r="CS49" i="1" s="1"/>
  <c r="R49" i="1" s="1"/>
  <c r="GK49" i="1" s="1"/>
  <c r="AF49" i="1"/>
  <c r="CT49" i="1" s="1"/>
  <c r="S49" i="1" s="1"/>
  <c r="CY49" i="1" s="1"/>
  <c r="X49" i="1" s="1"/>
  <c r="AG49" i="1"/>
  <c r="AH49" i="1"/>
  <c r="CV49" i="1" s="1"/>
  <c r="AI49" i="1"/>
  <c r="CW49" i="1" s="1"/>
  <c r="V49" i="1" s="1"/>
  <c r="AJ49" i="1"/>
  <c r="CX49" i="1" s="1"/>
  <c r="W49" i="1" s="1"/>
  <c r="CQ49" i="1"/>
  <c r="CU49" i="1"/>
  <c r="T49" i="1" s="1"/>
  <c r="CZ49" i="1"/>
  <c r="Y49" i="1" s="1"/>
  <c r="FR49" i="1"/>
  <c r="GL49" i="1"/>
  <c r="GN49" i="1"/>
  <c r="GP49" i="1"/>
  <c r="GV49" i="1"/>
  <c r="GX49" i="1" s="1"/>
  <c r="S50" i="1"/>
  <c r="AC50" i="1"/>
  <c r="AD50" i="1"/>
  <c r="CR50" i="1" s="1"/>
  <c r="AE50" i="1"/>
  <c r="CS50" i="1" s="1"/>
  <c r="AF50" i="1"/>
  <c r="AG50" i="1"/>
  <c r="AH50" i="1"/>
  <c r="CV50" i="1" s="1"/>
  <c r="AI50" i="1"/>
  <c r="CW50" i="1" s="1"/>
  <c r="AJ50" i="1"/>
  <c r="CT50" i="1"/>
  <c r="CU50" i="1"/>
  <c r="T50" i="1" s="1"/>
  <c r="CX50" i="1"/>
  <c r="W50" i="1" s="1"/>
  <c r="FR50" i="1"/>
  <c r="GL50" i="1"/>
  <c r="GN50" i="1"/>
  <c r="GP50" i="1"/>
  <c r="GV50" i="1"/>
  <c r="C51" i="1"/>
  <c r="D51" i="1"/>
  <c r="I51" i="1"/>
  <c r="CX84" i="3" s="1"/>
  <c r="P51" i="1"/>
  <c r="U51" i="1"/>
  <c r="AC51" i="1"/>
  <c r="AE51" i="1"/>
  <c r="CS51" i="1" s="1"/>
  <c r="R51" i="1" s="1"/>
  <c r="GK51" i="1" s="1"/>
  <c r="AF51" i="1"/>
  <c r="CT51" i="1" s="1"/>
  <c r="S51" i="1" s="1"/>
  <c r="CY51" i="1" s="1"/>
  <c r="X51" i="1" s="1"/>
  <c r="AG51" i="1"/>
  <c r="AH51" i="1"/>
  <c r="CV51" i="1" s="1"/>
  <c r="AI51" i="1"/>
  <c r="CW51" i="1" s="1"/>
  <c r="V51" i="1" s="1"/>
  <c r="AJ51" i="1"/>
  <c r="CX51" i="1" s="1"/>
  <c r="W51" i="1" s="1"/>
  <c r="CQ51" i="1"/>
  <c r="CU51" i="1"/>
  <c r="T51" i="1" s="1"/>
  <c r="CZ51" i="1"/>
  <c r="Y51" i="1" s="1"/>
  <c r="FR51" i="1"/>
  <c r="GL51" i="1"/>
  <c r="GN51" i="1"/>
  <c r="GP51" i="1"/>
  <c r="GV51" i="1"/>
  <c r="GX51" i="1" s="1"/>
  <c r="AC52" i="1"/>
  <c r="AD52" i="1"/>
  <c r="CR52" i="1" s="1"/>
  <c r="AE52" i="1"/>
  <c r="CS52" i="1" s="1"/>
  <c r="AF52" i="1"/>
  <c r="AG52" i="1"/>
  <c r="AH52" i="1"/>
  <c r="CV52" i="1" s="1"/>
  <c r="AI52" i="1"/>
  <c r="CW52" i="1" s="1"/>
  <c r="AJ52" i="1"/>
  <c r="CT52" i="1"/>
  <c r="CU52" i="1"/>
  <c r="CX52" i="1"/>
  <c r="FR52" i="1"/>
  <c r="GL52" i="1"/>
  <c r="GN52" i="1"/>
  <c r="GP52" i="1"/>
  <c r="GV52" i="1"/>
  <c r="I53" i="1"/>
  <c r="R53" i="1"/>
  <c r="GK53" i="1" s="1"/>
  <c r="S53" i="1"/>
  <c r="AC53" i="1"/>
  <c r="CQ53" i="1" s="1"/>
  <c r="P53" i="1" s="1"/>
  <c r="CP53" i="1" s="1"/>
  <c r="O53" i="1" s="1"/>
  <c r="AD53" i="1"/>
  <c r="CR53" i="1" s="1"/>
  <c r="Q53" i="1" s="1"/>
  <c r="AE53" i="1"/>
  <c r="AF53" i="1"/>
  <c r="CT53" i="1" s="1"/>
  <c r="AG53" i="1"/>
  <c r="CU53" i="1" s="1"/>
  <c r="T53" i="1" s="1"/>
  <c r="AH53" i="1"/>
  <c r="CV53" i="1" s="1"/>
  <c r="U53" i="1" s="1"/>
  <c r="AI53" i="1"/>
  <c r="AJ53" i="1"/>
  <c r="CS53" i="1"/>
  <c r="CW53" i="1"/>
  <c r="V53" i="1" s="1"/>
  <c r="CX53" i="1"/>
  <c r="W53" i="1" s="1"/>
  <c r="FR53" i="1"/>
  <c r="GL53" i="1"/>
  <c r="GN53" i="1"/>
  <c r="GP53" i="1"/>
  <c r="GV53" i="1"/>
  <c r="GX53" i="1"/>
  <c r="I54" i="1"/>
  <c r="V54" i="1"/>
  <c r="W54" i="1"/>
  <c r="AC54" i="1"/>
  <c r="AE54" i="1"/>
  <c r="AD54" i="1" s="1"/>
  <c r="CR54" i="1" s="1"/>
  <c r="Q54" i="1" s="1"/>
  <c r="AF54" i="1"/>
  <c r="AG54" i="1"/>
  <c r="CU54" i="1" s="1"/>
  <c r="AH54" i="1"/>
  <c r="AI54" i="1"/>
  <c r="CW54" i="1" s="1"/>
  <c r="AJ54" i="1"/>
  <c r="CT54" i="1"/>
  <c r="S54" i="1" s="1"/>
  <c r="CV54" i="1"/>
  <c r="U54" i="1" s="1"/>
  <c r="CX54" i="1"/>
  <c r="FR54" i="1"/>
  <c r="GL54" i="1"/>
  <c r="GN54" i="1"/>
  <c r="GP54" i="1"/>
  <c r="GV54" i="1"/>
  <c r="GX54" i="1" s="1"/>
  <c r="C55" i="1"/>
  <c r="D55" i="1"/>
  <c r="S55" i="1"/>
  <c r="T55" i="1"/>
  <c r="W55" i="1"/>
  <c r="AC55" i="1"/>
  <c r="AE55" i="1"/>
  <c r="CS55" i="1" s="1"/>
  <c r="R55" i="1" s="1"/>
  <c r="AF55" i="1"/>
  <c r="AG55" i="1"/>
  <c r="AH55" i="1"/>
  <c r="AI55" i="1"/>
  <c r="CW55" i="1" s="1"/>
  <c r="V55" i="1" s="1"/>
  <c r="AJ55" i="1"/>
  <c r="CQ55" i="1"/>
  <c r="P55" i="1" s="1"/>
  <c r="CT55" i="1"/>
  <c r="CU55" i="1"/>
  <c r="CV55" i="1"/>
  <c r="U55" i="1" s="1"/>
  <c r="CX55" i="1"/>
  <c r="FR55" i="1"/>
  <c r="GK55" i="1"/>
  <c r="GL55" i="1"/>
  <c r="GN55" i="1"/>
  <c r="GP55" i="1"/>
  <c r="GV55" i="1"/>
  <c r="GX55" i="1" s="1"/>
  <c r="I56" i="1"/>
  <c r="V56" i="1" s="1"/>
  <c r="T56" i="1"/>
  <c r="AC56" i="1"/>
  <c r="CQ56" i="1" s="1"/>
  <c r="P56" i="1" s="1"/>
  <c r="AD56" i="1"/>
  <c r="CR56" i="1" s="1"/>
  <c r="AE56" i="1"/>
  <c r="AF56" i="1"/>
  <c r="CT56" i="1" s="1"/>
  <c r="S56" i="1" s="1"/>
  <c r="AG56" i="1"/>
  <c r="AH56" i="1"/>
  <c r="CV56" i="1" s="1"/>
  <c r="AI56" i="1"/>
  <c r="AJ56" i="1"/>
  <c r="CS56" i="1"/>
  <c r="R56" i="1" s="1"/>
  <c r="GK56" i="1" s="1"/>
  <c r="CU56" i="1"/>
  <c r="CW56" i="1"/>
  <c r="CX56" i="1"/>
  <c r="W56" i="1" s="1"/>
  <c r="FR56" i="1"/>
  <c r="GL56" i="1"/>
  <c r="GN56" i="1"/>
  <c r="GP56" i="1"/>
  <c r="GV56" i="1"/>
  <c r="GX56" i="1"/>
  <c r="I57" i="1"/>
  <c r="W57" i="1"/>
  <c r="AC57" i="1"/>
  <c r="AE57" i="1"/>
  <c r="AD57" i="1" s="1"/>
  <c r="AF57" i="1"/>
  <c r="AG57" i="1"/>
  <c r="CU57" i="1" s="1"/>
  <c r="AH57" i="1"/>
  <c r="AI57" i="1"/>
  <c r="AJ57" i="1"/>
  <c r="CR57" i="1"/>
  <c r="Q57" i="1" s="1"/>
  <c r="CS57" i="1"/>
  <c r="R57" i="1" s="1"/>
  <c r="GK57" i="1" s="1"/>
  <c r="CT57" i="1"/>
  <c r="S57" i="1" s="1"/>
  <c r="CV57" i="1"/>
  <c r="U57" i="1" s="1"/>
  <c r="CW57" i="1"/>
  <c r="V57" i="1" s="1"/>
  <c r="CX57" i="1"/>
  <c r="FR57" i="1"/>
  <c r="GL57" i="1"/>
  <c r="GN57" i="1"/>
  <c r="GP57" i="1"/>
  <c r="GV57" i="1"/>
  <c r="GX57" i="1" s="1"/>
  <c r="C58" i="1"/>
  <c r="D58" i="1"/>
  <c r="Q58" i="1"/>
  <c r="S58" i="1"/>
  <c r="T58" i="1"/>
  <c r="AC58" i="1"/>
  <c r="AD58" i="1"/>
  <c r="AE58" i="1"/>
  <c r="CS58" i="1" s="1"/>
  <c r="R58" i="1" s="1"/>
  <c r="AF58" i="1"/>
  <c r="AG58" i="1"/>
  <c r="AH58" i="1"/>
  <c r="AI58" i="1"/>
  <c r="CW58" i="1" s="1"/>
  <c r="V58" i="1" s="1"/>
  <c r="AJ58" i="1"/>
  <c r="CQ58" i="1"/>
  <c r="P58" i="1" s="1"/>
  <c r="CP58" i="1" s="1"/>
  <c r="O58" i="1" s="1"/>
  <c r="CR58" i="1"/>
  <c r="CT58" i="1"/>
  <c r="CU58" i="1"/>
  <c r="CV58" i="1"/>
  <c r="U58" i="1" s="1"/>
  <c r="CX58" i="1"/>
  <c r="W58" i="1" s="1"/>
  <c r="FR58" i="1"/>
  <c r="GK58" i="1"/>
  <c r="GL58" i="1"/>
  <c r="GN58" i="1"/>
  <c r="GP58" i="1"/>
  <c r="GV58" i="1"/>
  <c r="GX58" i="1" s="1"/>
  <c r="I59" i="1"/>
  <c r="V59" i="1" s="1"/>
  <c r="T59" i="1"/>
  <c r="AC59" i="1"/>
  <c r="CQ59" i="1" s="1"/>
  <c r="P59" i="1" s="1"/>
  <c r="AD59" i="1"/>
  <c r="CR59" i="1" s="1"/>
  <c r="AE59" i="1"/>
  <c r="AF59" i="1"/>
  <c r="AB59" i="1" s="1"/>
  <c r="AG59" i="1"/>
  <c r="AH59" i="1"/>
  <c r="CV59" i="1" s="1"/>
  <c r="AI59" i="1"/>
  <c r="AJ59" i="1"/>
  <c r="CS59" i="1"/>
  <c r="R59" i="1" s="1"/>
  <c r="GK59" i="1" s="1"/>
  <c r="CT59" i="1"/>
  <c r="S59" i="1" s="1"/>
  <c r="CZ59" i="1" s="1"/>
  <c r="Y59" i="1" s="1"/>
  <c r="CU59" i="1"/>
  <c r="CW59" i="1"/>
  <c r="CX59" i="1"/>
  <c r="W59" i="1" s="1"/>
  <c r="FR59" i="1"/>
  <c r="GL59" i="1"/>
  <c r="GN59" i="1"/>
  <c r="GP59" i="1"/>
  <c r="GV59" i="1"/>
  <c r="I60" i="1"/>
  <c r="Q60" i="1"/>
  <c r="AC60" i="1"/>
  <c r="AE60" i="1"/>
  <c r="AD60" i="1" s="1"/>
  <c r="AF60" i="1"/>
  <c r="AG60" i="1"/>
  <c r="CU60" i="1" s="1"/>
  <c r="AH60" i="1"/>
  <c r="AI60" i="1"/>
  <c r="AJ60" i="1"/>
  <c r="CR60" i="1"/>
  <c r="CS60" i="1"/>
  <c r="R60" i="1" s="1"/>
  <c r="GK60" i="1" s="1"/>
  <c r="CT60" i="1"/>
  <c r="S60" i="1" s="1"/>
  <c r="CV60" i="1"/>
  <c r="U60" i="1" s="1"/>
  <c r="CW60" i="1"/>
  <c r="V60" i="1" s="1"/>
  <c r="CX60" i="1"/>
  <c r="W60" i="1" s="1"/>
  <c r="FR60" i="1"/>
  <c r="GL60" i="1"/>
  <c r="GN60" i="1"/>
  <c r="GP60" i="1"/>
  <c r="GV60" i="1"/>
  <c r="GX60" i="1" s="1"/>
  <c r="C61" i="1"/>
  <c r="D61" i="1"/>
  <c r="S61" i="1"/>
  <c r="T61" i="1"/>
  <c r="AC61" i="1"/>
  <c r="AD61" i="1"/>
  <c r="AE61" i="1"/>
  <c r="CS61" i="1" s="1"/>
  <c r="R61" i="1" s="1"/>
  <c r="GK61" i="1" s="1"/>
  <c r="AF61" i="1"/>
  <c r="AG61" i="1"/>
  <c r="AH61" i="1"/>
  <c r="CV61" i="1" s="1"/>
  <c r="U61" i="1" s="1"/>
  <c r="AI61" i="1"/>
  <c r="CW61" i="1" s="1"/>
  <c r="V61" i="1" s="1"/>
  <c r="AJ61" i="1"/>
  <c r="CQ61" i="1"/>
  <c r="P61" i="1" s="1"/>
  <c r="CR61" i="1"/>
  <c r="Q61" i="1" s="1"/>
  <c r="CT61" i="1"/>
  <c r="CU61" i="1"/>
  <c r="CX61" i="1"/>
  <c r="W61" i="1" s="1"/>
  <c r="FR61" i="1"/>
  <c r="GL61" i="1"/>
  <c r="GN61" i="1"/>
  <c r="GP61" i="1"/>
  <c r="GV61" i="1"/>
  <c r="GX61" i="1" s="1"/>
  <c r="I62" i="1"/>
  <c r="AC62" i="1"/>
  <c r="CQ62" i="1" s="1"/>
  <c r="AD62" i="1"/>
  <c r="CR62" i="1" s="1"/>
  <c r="AE62" i="1"/>
  <c r="AF62" i="1"/>
  <c r="AB62" i="1" s="1"/>
  <c r="AG62" i="1"/>
  <c r="AH62" i="1"/>
  <c r="CV62" i="1" s="1"/>
  <c r="AI62" i="1"/>
  <c r="AJ62" i="1"/>
  <c r="CX62" i="1" s="1"/>
  <c r="W62" i="1" s="1"/>
  <c r="CS62" i="1"/>
  <c r="CT62" i="1"/>
  <c r="CU62" i="1"/>
  <c r="CW62" i="1"/>
  <c r="FR62" i="1"/>
  <c r="GL62" i="1"/>
  <c r="GN62" i="1"/>
  <c r="GP62" i="1"/>
  <c r="GV62" i="1"/>
  <c r="I63" i="1"/>
  <c r="AC63" i="1"/>
  <c r="AE63" i="1"/>
  <c r="AF63" i="1"/>
  <c r="CT63" i="1" s="1"/>
  <c r="S63" i="1" s="1"/>
  <c r="AG63" i="1"/>
  <c r="AH63" i="1"/>
  <c r="CV63" i="1" s="1"/>
  <c r="U63" i="1" s="1"/>
  <c r="AI63" i="1"/>
  <c r="CW63" i="1" s="1"/>
  <c r="V63" i="1" s="1"/>
  <c r="AJ63" i="1"/>
  <c r="CX63" i="1" s="1"/>
  <c r="W63" i="1" s="1"/>
  <c r="CU63" i="1"/>
  <c r="T63" i="1" s="1"/>
  <c r="FR63" i="1"/>
  <c r="GL63" i="1"/>
  <c r="GN63" i="1"/>
  <c r="GP63" i="1"/>
  <c r="GV63" i="1"/>
  <c r="GX63" i="1" s="1"/>
  <c r="C64" i="1"/>
  <c r="D64" i="1"/>
  <c r="V64" i="1"/>
  <c r="AC64" i="1"/>
  <c r="CQ64" i="1" s="1"/>
  <c r="P64" i="1" s="1"/>
  <c r="AD64" i="1"/>
  <c r="CR64" i="1" s="1"/>
  <c r="Q64" i="1" s="1"/>
  <c r="AE64" i="1"/>
  <c r="AF64" i="1"/>
  <c r="AB64" i="1" s="1"/>
  <c r="AG64" i="1"/>
  <c r="CU64" i="1" s="1"/>
  <c r="T64" i="1" s="1"/>
  <c r="AH64" i="1"/>
  <c r="CV64" i="1" s="1"/>
  <c r="U64" i="1" s="1"/>
  <c r="AI64" i="1"/>
  <c r="AJ64" i="1"/>
  <c r="CX64" i="1" s="1"/>
  <c r="W64" i="1" s="1"/>
  <c r="CS64" i="1"/>
  <c r="R64" i="1" s="1"/>
  <c r="CT64" i="1"/>
  <c r="S64" i="1" s="1"/>
  <c r="CW64" i="1"/>
  <c r="FR64" i="1"/>
  <c r="GK64" i="1"/>
  <c r="GL64" i="1"/>
  <c r="GN64" i="1"/>
  <c r="GP64" i="1"/>
  <c r="GV64" i="1"/>
  <c r="GX64" i="1"/>
  <c r="I65" i="1"/>
  <c r="AC65" i="1"/>
  <c r="CQ65" i="1" s="1"/>
  <c r="AE65" i="1"/>
  <c r="AD65" i="1" s="1"/>
  <c r="AB65" i="1" s="1"/>
  <c r="AF65" i="1"/>
  <c r="CT65" i="1" s="1"/>
  <c r="S65" i="1" s="1"/>
  <c r="AG65" i="1"/>
  <c r="CU65" i="1" s="1"/>
  <c r="AH65" i="1"/>
  <c r="AI65" i="1"/>
  <c r="AJ65" i="1"/>
  <c r="CX65" i="1" s="1"/>
  <c r="W65" i="1" s="1"/>
  <c r="CV65" i="1"/>
  <c r="U65" i="1" s="1"/>
  <c r="CW65" i="1"/>
  <c r="V65" i="1" s="1"/>
  <c r="FR65" i="1"/>
  <c r="GL65" i="1"/>
  <c r="GN65" i="1"/>
  <c r="GP65" i="1"/>
  <c r="GV65" i="1"/>
  <c r="GX65" i="1"/>
  <c r="I66" i="1"/>
  <c r="Q66" i="1"/>
  <c r="T66" i="1"/>
  <c r="AC66" i="1"/>
  <c r="AD66" i="1"/>
  <c r="AB66" i="1" s="1"/>
  <c r="AE66" i="1"/>
  <c r="CS66" i="1" s="1"/>
  <c r="R66" i="1" s="1"/>
  <c r="GK66" i="1" s="1"/>
  <c r="AF66" i="1"/>
  <c r="CT66" i="1" s="1"/>
  <c r="S66" i="1" s="1"/>
  <c r="CZ66" i="1" s="1"/>
  <c r="Y66" i="1" s="1"/>
  <c r="AG66" i="1"/>
  <c r="AH66" i="1"/>
  <c r="AI66" i="1"/>
  <c r="CW66" i="1" s="1"/>
  <c r="V66" i="1" s="1"/>
  <c r="AJ66" i="1"/>
  <c r="CX66" i="1" s="1"/>
  <c r="W66" i="1" s="1"/>
  <c r="CQ66" i="1"/>
  <c r="P66" i="1" s="1"/>
  <c r="CP66" i="1" s="1"/>
  <c r="O66" i="1" s="1"/>
  <c r="CR66" i="1"/>
  <c r="CU66" i="1"/>
  <c r="CV66" i="1"/>
  <c r="U66" i="1" s="1"/>
  <c r="CY66" i="1"/>
  <c r="X66" i="1" s="1"/>
  <c r="FR66" i="1"/>
  <c r="GL66" i="1"/>
  <c r="GM66" i="1"/>
  <c r="GN66" i="1"/>
  <c r="GP66" i="1"/>
  <c r="GV66" i="1"/>
  <c r="GX66" i="1" s="1"/>
  <c r="C67" i="1"/>
  <c r="D67" i="1"/>
  <c r="I67" i="1"/>
  <c r="R67" i="1"/>
  <c r="GK67" i="1" s="1"/>
  <c r="U67" i="1"/>
  <c r="AB67" i="1"/>
  <c r="AC67" i="1"/>
  <c r="CQ67" i="1" s="1"/>
  <c r="P67" i="1" s="1"/>
  <c r="AE67" i="1"/>
  <c r="AD67" i="1" s="1"/>
  <c r="AF67" i="1"/>
  <c r="CT67" i="1" s="1"/>
  <c r="S67" i="1" s="1"/>
  <c r="AG67" i="1"/>
  <c r="CU67" i="1" s="1"/>
  <c r="T67" i="1" s="1"/>
  <c r="AH67" i="1"/>
  <c r="AI67" i="1"/>
  <c r="AJ67" i="1"/>
  <c r="CX67" i="1" s="1"/>
  <c r="W67" i="1" s="1"/>
  <c r="CR67" i="1"/>
  <c r="Q67" i="1" s="1"/>
  <c r="CS67" i="1"/>
  <c r="CV67" i="1"/>
  <c r="CW67" i="1"/>
  <c r="V67" i="1" s="1"/>
  <c r="FR67" i="1"/>
  <c r="GL67" i="1"/>
  <c r="GN67" i="1"/>
  <c r="GP67" i="1"/>
  <c r="GV67" i="1"/>
  <c r="GX67" i="1"/>
  <c r="C68" i="1"/>
  <c r="D68" i="1"/>
  <c r="I68" i="1"/>
  <c r="R68" i="1"/>
  <c r="GK68" i="1" s="1"/>
  <c r="AC68" i="1"/>
  <c r="CQ68" i="1" s="1"/>
  <c r="P68" i="1" s="1"/>
  <c r="AD68" i="1"/>
  <c r="CR68" i="1" s="1"/>
  <c r="Q68" i="1" s="1"/>
  <c r="AE68" i="1"/>
  <c r="AF68" i="1"/>
  <c r="CT68" i="1" s="1"/>
  <c r="S68" i="1" s="1"/>
  <c r="AG68" i="1"/>
  <c r="CU68" i="1" s="1"/>
  <c r="T68" i="1" s="1"/>
  <c r="AH68" i="1"/>
  <c r="CV68" i="1" s="1"/>
  <c r="U68" i="1" s="1"/>
  <c r="AI68" i="1"/>
  <c r="AJ68" i="1"/>
  <c r="CX68" i="1" s="1"/>
  <c r="W68" i="1" s="1"/>
  <c r="CS68" i="1"/>
  <c r="CW68" i="1"/>
  <c r="V68" i="1" s="1"/>
  <c r="FR68" i="1"/>
  <c r="GL68" i="1"/>
  <c r="GN68" i="1"/>
  <c r="GP68" i="1"/>
  <c r="GV68" i="1"/>
  <c r="GX68" i="1"/>
  <c r="C69" i="1"/>
  <c r="D69" i="1"/>
  <c r="I69" i="1"/>
  <c r="S69" i="1"/>
  <c r="CZ69" i="1" s="1"/>
  <c r="Y69" i="1" s="1"/>
  <c r="AC69" i="1"/>
  <c r="AD69" i="1"/>
  <c r="CR69" i="1" s="1"/>
  <c r="Q69" i="1" s="1"/>
  <c r="AE69" i="1"/>
  <c r="CS69" i="1" s="1"/>
  <c r="R69" i="1" s="1"/>
  <c r="GK69" i="1" s="1"/>
  <c r="AF69" i="1"/>
  <c r="AG69" i="1"/>
  <c r="CU69" i="1" s="1"/>
  <c r="T69" i="1" s="1"/>
  <c r="AH69" i="1"/>
  <c r="CV69" i="1" s="1"/>
  <c r="U69" i="1" s="1"/>
  <c r="AI69" i="1"/>
  <c r="CW69" i="1" s="1"/>
  <c r="V69" i="1" s="1"/>
  <c r="AJ69" i="1"/>
  <c r="CQ69" i="1"/>
  <c r="P69" i="1" s="1"/>
  <c r="CT69" i="1"/>
  <c r="CX69" i="1"/>
  <c r="W69" i="1" s="1"/>
  <c r="CY69" i="1"/>
  <c r="X69" i="1" s="1"/>
  <c r="FR69" i="1"/>
  <c r="GL69" i="1"/>
  <c r="GN69" i="1"/>
  <c r="GP69" i="1"/>
  <c r="GV69" i="1"/>
  <c r="GX69" i="1" s="1"/>
  <c r="C70" i="1"/>
  <c r="D70" i="1"/>
  <c r="I70" i="1"/>
  <c r="CX133" i="3" s="1"/>
  <c r="P70" i="1"/>
  <c r="AC70" i="1"/>
  <c r="AE70" i="1"/>
  <c r="CS70" i="1" s="1"/>
  <c r="R70" i="1" s="1"/>
  <c r="GK70" i="1" s="1"/>
  <c r="AF70" i="1"/>
  <c r="CT70" i="1" s="1"/>
  <c r="S70" i="1" s="1"/>
  <c r="AG70" i="1"/>
  <c r="AH70" i="1"/>
  <c r="AI70" i="1"/>
  <c r="CW70" i="1" s="1"/>
  <c r="V70" i="1" s="1"/>
  <c r="AJ70" i="1"/>
  <c r="CX70" i="1" s="1"/>
  <c r="W70" i="1" s="1"/>
  <c r="CQ70" i="1"/>
  <c r="CU70" i="1"/>
  <c r="T70" i="1" s="1"/>
  <c r="CV70" i="1"/>
  <c r="U70" i="1" s="1"/>
  <c r="FR70" i="1"/>
  <c r="GL70" i="1"/>
  <c r="GO70" i="1"/>
  <c r="GP70" i="1"/>
  <c r="GV70" i="1"/>
  <c r="GX70" i="1" s="1"/>
  <c r="C71" i="1"/>
  <c r="D71" i="1"/>
  <c r="I71" i="1"/>
  <c r="CX135" i="3" s="1"/>
  <c r="AC71" i="1"/>
  <c r="CQ71" i="1" s="1"/>
  <c r="AE71" i="1"/>
  <c r="AD71" i="1" s="1"/>
  <c r="AF71" i="1"/>
  <c r="CT71" i="1" s="1"/>
  <c r="S71" i="1" s="1"/>
  <c r="AG71" i="1"/>
  <c r="CU71" i="1" s="1"/>
  <c r="AH71" i="1"/>
  <c r="AI71" i="1"/>
  <c r="AJ71" i="1"/>
  <c r="CX71" i="1" s="1"/>
  <c r="W71" i="1" s="1"/>
  <c r="CV71" i="1"/>
  <c r="U71" i="1" s="1"/>
  <c r="CW71" i="1"/>
  <c r="V71" i="1" s="1"/>
  <c r="FR71" i="1"/>
  <c r="GL71" i="1"/>
  <c r="GO71" i="1"/>
  <c r="GP71" i="1"/>
  <c r="GV71" i="1"/>
  <c r="GX71" i="1" s="1"/>
  <c r="C72" i="1"/>
  <c r="D72" i="1"/>
  <c r="I72" i="1"/>
  <c r="V72" i="1"/>
  <c r="AC72" i="1"/>
  <c r="CQ72" i="1" s="1"/>
  <c r="AD72" i="1"/>
  <c r="CR72" i="1" s="1"/>
  <c r="AE72" i="1"/>
  <c r="AF72" i="1"/>
  <c r="AG72" i="1"/>
  <c r="CU72" i="1" s="1"/>
  <c r="AH72" i="1"/>
  <c r="CV72" i="1" s="1"/>
  <c r="AI72" i="1"/>
  <c r="AJ72" i="1"/>
  <c r="CS72" i="1"/>
  <c r="CT72" i="1"/>
  <c r="CW72" i="1"/>
  <c r="CX72" i="1"/>
  <c r="W72" i="1" s="1"/>
  <c r="FR72" i="1"/>
  <c r="GL72" i="1"/>
  <c r="GO72" i="1"/>
  <c r="GP72" i="1"/>
  <c r="GV72" i="1"/>
  <c r="AC73" i="1"/>
  <c r="CQ73" i="1" s="1"/>
  <c r="AE73" i="1"/>
  <c r="AF73" i="1"/>
  <c r="CT73" i="1" s="1"/>
  <c r="AG73" i="1"/>
  <c r="CU73" i="1" s="1"/>
  <c r="AH73" i="1"/>
  <c r="AI73" i="1"/>
  <c r="CW73" i="1" s="1"/>
  <c r="AJ73" i="1"/>
  <c r="CX73" i="1" s="1"/>
  <c r="CV73" i="1"/>
  <c r="FR73" i="1"/>
  <c r="GL73" i="1"/>
  <c r="GO73" i="1"/>
  <c r="GP73" i="1"/>
  <c r="GV73" i="1"/>
  <c r="O74" i="1"/>
  <c r="P74" i="1"/>
  <c r="Q74" i="1"/>
  <c r="R74" i="1"/>
  <c r="S74" i="1"/>
  <c r="T74" i="1"/>
  <c r="U74" i="1"/>
  <c r="V74" i="1"/>
  <c r="W74" i="1"/>
  <c r="X74" i="1"/>
  <c r="Y74" i="1"/>
  <c r="AB74" i="1"/>
  <c r="CP74" i="1" s="1"/>
  <c r="AC74" i="1"/>
  <c r="AD74" i="1"/>
  <c r="AE74" i="1"/>
  <c r="AF74" i="1"/>
  <c r="AG74" i="1"/>
  <c r="AH74" i="1"/>
  <c r="AI74" i="1"/>
  <c r="AJ74" i="1"/>
  <c r="FR74" i="1"/>
  <c r="GK74" i="1"/>
  <c r="GL74" i="1"/>
  <c r="GO74" i="1"/>
  <c r="GP74" i="1"/>
  <c r="GV74" i="1"/>
  <c r="GX74" i="1" s="1"/>
  <c r="O75" i="1"/>
  <c r="P75" i="1"/>
  <c r="Q75" i="1"/>
  <c r="R75" i="1"/>
  <c r="S75" i="1"/>
  <c r="T75" i="1"/>
  <c r="U75" i="1"/>
  <c r="V75" i="1"/>
  <c r="W75" i="1"/>
  <c r="X75" i="1"/>
  <c r="Y75" i="1"/>
  <c r="AB75" i="1"/>
  <c r="AC75" i="1"/>
  <c r="AD75" i="1"/>
  <c r="AE75" i="1"/>
  <c r="AF75" i="1"/>
  <c r="AG75" i="1"/>
  <c r="AH75" i="1"/>
  <c r="AI75" i="1"/>
  <c r="AJ75" i="1"/>
  <c r="CP75" i="1"/>
  <c r="GN75" i="1" s="1"/>
  <c r="FR75" i="1"/>
  <c r="GK75" i="1"/>
  <c r="GL75" i="1"/>
  <c r="GM75" i="1"/>
  <c r="GO75" i="1"/>
  <c r="GP75" i="1"/>
  <c r="GV75" i="1"/>
  <c r="GX75" i="1" s="1"/>
  <c r="R76" i="1"/>
  <c r="GK76" i="1" s="1"/>
  <c r="U76" i="1"/>
  <c r="AB76" i="1"/>
  <c r="AC76" i="1"/>
  <c r="CQ76" i="1" s="1"/>
  <c r="P76" i="1" s="1"/>
  <c r="AE76" i="1"/>
  <c r="AD76" i="1" s="1"/>
  <c r="AF76" i="1"/>
  <c r="CT76" i="1" s="1"/>
  <c r="S76" i="1" s="1"/>
  <c r="AG76" i="1"/>
  <c r="CU76" i="1" s="1"/>
  <c r="T76" i="1" s="1"/>
  <c r="AH76" i="1"/>
  <c r="AI76" i="1"/>
  <c r="AJ76" i="1"/>
  <c r="CX76" i="1" s="1"/>
  <c r="W76" i="1" s="1"/>
  <c r="CR76" i="1"/>
  <c r="Q76" i="1" s="1"/>
  <c r="CS76" i="1"/>
  <c r="CV76" i="1"/>
  <c r="CW76" i="1"/>
  <c r="V76" i="1" s="1"/>
  <c r="FR76" i="1"/>
  <c r="GL76" i="1"/>
  <c r="GN76" i="1"/>
  <c r="GO76" i="1"/>
  <c r="GV76" i="1"/>
  <c r="GX76" i="1"/>
  <c r="B78" i="1"/>
  <c r="B26" i="1" s="1"/>
  <c r="C78" i="1"/>
  <c r="C26" i="1" s="1"/>
  <c r="D78" i="1"/>
  <c r="D26" i="1" s="1"/>
  <c r="F78" i="1"/>
  <c r="F26" i="1" s="1"/>
  <c r="G78" i="1"/>
  <c r="G26" i="1" s="1"/>
  <c r="AO78" i="1"/>
  <c r="BX78" i="1"/>
  <c r="BX26" i="1" s="1"/>
  <c r="CG78" i="1"/>
  <c r="CK78" i="1"/>
  <c r="CL78" i="1"/>
  <c r="CL26" i="1" s="1"/>
  <c r="D108" i="1"/>
  <c r="C110" i="1"/>
  <c r="E110" i="1"/>
  <c r="G110" i="1"/>
  <c r="Z110" i="1"/>
  <c r="AA110" i="1"/>
  <c r="AM110" i="1"/>
  <c r="AN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DF110" i="1"/>
  <c r="DG110" i="1"/>
  <c r="DH110" i="1"/>
  <c r="DI110" i="1"/>
  <c r="DJ110" i="1"/>
  <c r="DK110" i="1"/>
  <c r="DL110" i="1"/>
  <c r="DM110" i="1"/>
  <c r="DN110" i="1"/>
  <c r="DO110" i="1"/>
  <c r="DP110" i="1"/>
  <c r="DQ110" i="1"/>
  <c r="DR110" i="1"/>
  <c r="DS110" i="1"/>
  <c r="DT110" i="1"/>
  <c r="DU110" i="1"/>
  <c r="DV110" i="1"/>
  <c r="DW110" i="1"/>
  <c r="DX110" i="1"/>
  <c r="DY110" i="1"/>
  <c r="DZ110" i="1"/>
  <c r="EA110" i="1"/>
  <c r="EB110" i="1"/>
  <c r="EC110" i="1"/>
  <c r="ED110" i="1"/>
  <c r="EE110" i="1"/>
  <c r="EF110" i="1"/>
  <c r="EG110" i="1"/>
  <c r="EH110" i="1"/>
  <c r="EI110" i="1"/>
  <c r="EJ110" i="1"/>
  <c r="EK110" i="1"/>
  <c r="EL110" i="1"/>
  <c r="EM110" i="1"/>
  <c r="EN110" i="1"/>
  <c r="EO110" i="1"/>
  <c r="EP110" i="1"/>
  <c r="EQ110" i="1"/>
  <c r="ER110" i="1"/>
  <c r="ES110" i="1"/>
  <c r="ET110" i="1"/>
  <c r="EU110" i="1"/>
  <c r="EV110" i="1"/>
  <c r="EW110" i="1"/>
  <c r="EX110" i="1"/>
  <c r="EY110" i="1"/>
  <c r="EZ110" i="1"/>
  <c r="FA110" i="1"/>
  <c r="FB110" i="1"/>
  <c r="FC110" i="1"/>
  <c r="FD110" i="1"/>
  <c r="FE110" i="1"/>
  <c r="FF110" i="1"/>
  <c r="FG110" i="1"/>
  <c r="FH110" i="1"/>
  <c r="FI110" i="1"/>
  <c r="FJ110" i="1"/>
  <c r="FK110" i="1"/>
  <c r="FL110" i="1"/>
  <c r="FM110" i="1"/>
  <c r="FN110" i="1"/>
  <c r="FO110" i="1"/>
  <c r="FP110" i="1"/>
  <c r="FQ110" i="1"/>
  <c r="FR110" i="1"/>
  <c r="FS110" i="1"/>
  <c r="FT110" i="1"/>
  <c r="FU110" i="1"/>
  <c r="FV110" i="1"/>
  <c r="FW110" i="1"/>
  <c r="FX110" i="1"/>
  <c r="FY110" i="1"/>
  <c r="FZ110" i="1"/>
  <c r="GA110" i="1"/>
  <c r="GB110" i="1"/>
  <c r="GC110" i="1"/>
  <c r="GD110" i="1"/>
  <c r="GE110" i="1"/>
  <c r="GF110" i="1"/>
  <c r="GG110" i="1"/>
  <c r="GH110" i="1"/>
  <c r="GI110" i="1"/>
  <c r="GJ110" i="1"/>
  <c r="GK110" i="1"/>
  <c r="GL110" i="1"/>
  <c r="GM110" i="1"/>
  <c r="GN110" i="1"/>
  <c r="GO110" i="1"/>
  <c r="GP110" i="1"/>
  <c r="GQ110" i="1"/>
  <c r="GR110" i="1"/>
  <c r="GS110" i="1"/>
  <c r="GT110" i="1"/>
  <c r="GU110" i="1"/>
  <c r="GV110" i="1"/>
  <c r="GW110" i="1"/>
  <c r="GX110" i="1"/>
  <c r="C112" i="1"/>
  <c r="D112" i="1"/>
  <c r="P112" i="1"/>
  <c r="U112" i="1"/>
  <c r="AH133" i="1" s="1"/>
  <c r="AB112" i="1"/>
  <c r="AC112" i="1"/>
  <c r="AE112" i="1"/>
  <c r="AD112" i="1" s="1"/>
  <c r="CR112" i="1" s="1"/>
  <c r="Q112" i="1" s="1"/>
  <c r="AF112" i="1"/>
  <c r="CT112" i="1" s="1"/>
  <c r="S112" i="1" s="1"/>
  <c r="AG112" i="1"/>
  <c r="AH112" i="1"/>
  <c r="AI112" i="1"/>
  <c r="CW112" i="1" s="1"/>
  <c r="V112" i="1" s="1"/>
  <c r="AJ112" i="1"/>
  <c r="CX112" i="1" s="1"/>
  <c r="W112" i="1" s="1"/>
  <c r="CQ112" i="1"/>
  <c r="CS112" i="1"/>
  <c r="R112" i="1" s="1"/>
  <c r="GK112" i="1" s="1"/>
  <c r="CU112" i="1"/>
  <c r="T112" i="1" s="1"/>
  <c r="CV112" i="1"/>
  <c r="CZ112" i="1"/>
  <c r="Y112" i="1" s="1"/>
  <c r="FR112" i="1"/>
  <c r="GL112" i="1"/>
  <c r="GO112" i="1"/>
  <c r="GP112" i="1"/>
  <c r="GV112" i="1"/>
  <c r="GX112" i="1"/>
  <c r="C113" i="1"/>
  <c r="D113" i="1"/>
  <c r="R113" i="1"/>
  <c r="V113" i="1"/>
  <c r="AI133" i="1" s="1"/>
  <c r="AC113" i="1"/>
  <c r="AD113" i="1"/>
  <c r="CR113" i="1" s="1"/>
  <c r="Q113" i="1" s="1"/>
  <c r="AE113" i="1"/>
  <c r="AF113" i="1"/>
  <c r="CT113" i="1" s="1"/>
  <c r="S113" i="1" s="1"/>
  <c r="AG113" i="1"/>
  <c r="AH113" i="1"/>
  <c r="CV113" i="1" s="1"/>
  <c r="U113" i="1" s="1"/>
  <c r="AI113" i="1"/>
  <c r="AJ113" i="1"/>
  <c r="CX113" i="1" s="1"/>
  <c r="W113" i="1" s="1"/>
  <c r="CS113" i="1"/>
  <c r="CU113" i="1"/>
  <c r="T113" i="1" s="1"/>
  <c r="CW113" i="1"/>
  <c r="FR113" i="1"/>
  <c r="GK113" i="1"/>
  <c r="GL113" i="1"/>
  <c r="GO113" i="1"/>
  <c r="GP113" i="1"/>
  <c r="GV113" i="1"/>
  <c r="GX113" i="1"/>
  <c r="C114" i="1"/>
  <c r="D114" i="1"/>
  <c r="R114" i="1"/>
  <c r="T114" i="1"/>
  <c r="AC114" i="1"/>
  <c r="AD114" i="1"/>
  <c r="AB114" i="1" s="1"/>
  <c r="AE114" i="1"/>
  <c r="AF114" i="1"/>
  <c r="CT114" i="1" s="1"/>
  <c r="S114" i="1" s="1"/>
  <c r="AG114" i="1"/>
  <c r="AH114" i="1"/>
  <c r="CV114" i="1" s="1"/>
  <c r="U114" i="1" s="1"/>
  <c r="AI114" i="1"/>
  <c r="AJ114" i="1"/>
  <c r="CX114" i="1" s="1"/>
  <c r="W114" i="1" s="1"/>
  <c r="CQ114" i="1"/>
  <c r="P114" i="1" s="1"/>
  <c r="CP114" i="1" s="1"/>
  <c r="O114" i="1" s="1"/>
  <c r="CR114" i="1"/>
  <c r="Q114" i="1" s="1"/>
  <c r="CS114" i="1"/>
  <c r="CU114" i="1"/>
  <c r="CW114" i="1"/>
  <c r="V114" i="1" s="1"/>
  <c r="FR114" i="1"/>
  <c r="GL114" i="1"/>
  <c r="GO114" i="1"/>
  <c r="GP114" i="1"/>
  <c r="GV114" i="1"/>
  <c r="GX114" i="1" s="1"/>
  <c r="C115" i="1"/>
  <c r="D115" i="1"/>
  <c r="S115" i="1"/>
  <c r="T115" i="1"/>
  <c r="AC115" i="1"/>
  <c r="AD115" i="1"/>
  <c r="CR115" i="1" s="1"/>
  <c r="Q115" i="1" s="1"/>
  <c r="AE115" i="1"/>
  <c r="AF115" i="1"/>
  <c r="AG115" i="1"/>
  <c r="AH115" i="1"/>
  <c r="CV115" i="1" s="1"/>
  <c r="U115" i="1" s="1"/>
  <c r="AI115" i="1"/>
  <c r="AJ115" i="1"/>
  <c r="CQ115" i="1"/>
  <c r="P115" i="1" s="1"/>
  <c r="CP115" i="1" s="1"/>
  <c r="O115" i="1" s="1"/>
  <c r="CS115" i="1"/>
  <c r="R115" i="1" s="1"/>
  <c r="GK115" i="1" s="1"/>
  <c r="CT115" i="1"/>
  <c r="CU115" i="1"/>
  <c r="CW115" i="1"/>
  <c r="V115" i="1" s="1"/>
  <c r="CX115" i="1"/>
  <c r="W115" i="1" s="1"/>
  <c r="FR115" i="1"/>
  <c r="GL115" i="1"/>
  <c r="GO115" i="1"/>
  <c r="GP115" i="1"/>
  <c r="GV115" i="1"/>
  <c r="GX115" i="1"/>
  <c r="C116" i="1"/>
  <c r="D116" i="1"/>
  <c r="P116" i="1"/>
  <c r="U116" i="1"/>
  <c r="AB116" i="1"/>
  <c r="AC116" i="1"/>
  <c r="AE116" i="1"/>
  <c r="AD116" i="1" s="1"/>
  <c r="CR116" i="1" s="1"/>
  <c r="Q116" i="1" s="1"/>
  <c r="AF116" i="1"/>
  <c r="CT116" i="1" s="1"/>
  <c r="S116" i="1" s="1"/>
  <c r="AG116" i="1"/>
  <c r="AH116" i="1"/>
  <c r="AI116" i="1"/>
  <c r="CW116" i="1" s="1"/>
  <c r="V116" i="1" s="1"/>
  <c r="AJ116" i="1"/>
  <c r="CX116" i="1" s="1"/>
  <c r="W116" i="1" s="1"/>
  <c r="CQ116" i="1"/>
  <c r="CU116" i="1"/>
  <c r="T116" i="1" s="1"/>
  <c r="CV116" i="1"/>
  <c r="FR116" i="1"/>
  <c r="GL116" i="1"/>
  <c r="GO116" i="1"/>
  <c r="GP116" i="1"/>
  <c r="GV116" i="1"/>
  <c r="GX116" i="1"/>
  <c r="C117" i="1"/>
  <c r="D117" i="1"/>
  <c r="R117" i="1"/>
  <c r="V117" i="1"/>
  <c r="AC117" i="1"/>
  <c r="AD117" i="1"/>
  <c r="CR117" i="1" s="1"/>
  <c r="Q117" i="1" s="1"/>
  <c r="AE117" i="1"/>
  <c r="AF117" i="1"/>
  <c r="CT117" i="1" s="1"/>
  <c r="S117" i="1" s="1"/>
  <c r="AG117" i="1"/>
  <c r="CU117" i="1" s="1"/>
  <c r="T117" i="1" s="1"/>
  <c r="AH117" i="1"/>
  <c r="CV117" i="1" s="1"/>
  <c r="U117" i="1" s="1"/>
  <c r="AI117" i="1"/>
  <c r="AJ117" i="1"/>
  <c r="CX117" i="1" s="1"/>
  <c r="W117" i="1" s="1"/>
  <c r="CS117" i="1"/>
  <c r="CW117" i="1"/>
  <c r="FR117" i="1"/>
  <c r="BY133" i="1" s="1"/>
  <c r="GK117" i="1"/>
  <c r="GL117" i="1"/>
  <c r="GO117" i="1"/>
  <c r="GP117" i="1"/>
  <c r="GV117" i="1"/>
  <c r="GX117" i="1"/>
  <c r="C118" i="1"/>
  <c r="D118" i="1"/>
  <c r="R118" i="1"/>
  <c r="T118" i="1"/>
  <c r="AC118" i="1"/>
  <c r="AD118" i="1"/>
  <c r="AB118" i="1" s="1"/>
  <c r="AE118" i="1"/>
  <c r="AF118" i="1"/>
  <c r="CT118" i="1" s="1"/>
  <c r="S118" i="1" s="1"/>
  <c r="AG118" i="1"/>
  <c r="AH118" i="1"/>
  <c r="CV118" i="1" s="1"/>
  <c r="U118" i="1" s="1"/>
  <c r="AI118" i="1"/>
  <c r="AJ118" i="1"/>
  <c r="CX118" i="1" s="1"/>
  <c r="W118" i="1" s="1"/>
  <c r="CQ118" i="1"/>
  <c r="P118" i="1" s="1"/>
  <c r="CP118" i="1" s="1"/>
  <c r="O118" i="1" s="1"/>
  <c r="CR118" i="1"/>
  <c r="Q118" i="1" s="1"/>
  <c r="CS118" i="1"/>
  <c r="CU118" i="1"/>
  <c r="CW118" i="1"/>
  <c r="V118" i="1" s="1"/>
  <c r="FR118" i="1"/>
  <c r="GL118" i="1"/>
  <c r="GN118" i="1"/>
  <c r="GP118" i="1"/>
  <c r="GV118" i="1"/>
  <c r="GX118" i="1" s="1"/>
  <c r="C119" i="1"/>
  <c r="D119" i="1"/>
  <c r="I119" i="1"/>
  <c r="AC119" i="1"/>
  <c r="CQ119" i="1" s="1"/>
  <c r="AE119" i="1"/>
  <c r="AD119" i="1" s="1"/>
  <c r="AB119" i="1" s="1"/>
  <c r="AF119" i="1"/>
  <c r="AG119" i="1"/>
  <c r="CU119" i="1" s="1"/>
  <c r="AH119" i="1"/>
  <c r="AI119" i="1"/>
  <c r="CW119" i="1" s="1"/>
  <c r="V119" i="1" s="1"/>
  <c r="AJ119" i="1"/>
  <c r="CX119" i="1" s="1"/>
  <c r="CS119" i="1"/>
  <c r="CT119" i="1"/>
  <c r="S119" i="1" s="1"/>
  <c r="CV119" i="1"/>
  <c r="U119" i="1" s="1"/>
  <c r="FR119" i="1"/>
  <c r="GL119" i="1"/>
  <c r="GN119" i="1"/>
  <c r="GP119" i="1"/>
  <c r="GV119" i="1"/>
  <c r="C120" i="1"/>
  <c r="D120" i="1"/>
  <c r="I120" i="1"/>
  <c r="R120" i="1"/>
  <c r="GK120" i="1" s="1"/>
  <c r="V120" i="1"/>
  <c r="AC120" i="1"/>
  <c r="CQ120" i="1" s="1"/>
  <c r="P120" i="1" s="1"/>
  <c r="AE120" i="1"/>
  <c r="AD120" i="1" s="1"/>
  <c r="CR120" i="1" s="1"/>
  <c r="Q120" i="1" s="1"/>
  <c r="AF120" i="1"/>
  <c r="CT120" i="1" s="1"/>
  <c r="S120" i="1" s="1"/>
  <c r="AG120" i="1"/>
  <c r="CU120" i="1" s="1"/>
  <c r="T120" i="1" s="1"/>
  <c r="AH120" i="1"/>
  <c r="AI120" i="1"/>
  <c r="AJ120" i="1"/>
  <c r="CX120" i="1" s="1"/>
  <c r="W120" i="1" s="1"/>
  <c r="CS120" i="1"/>
  <c r="CV120" i="1"/>
  <c r="U120" i="1" s="1"/>
  <c r="CW120" i="1"/>
  <c r="FR120" i="1"/>
  <c r="GL120" i="1"/>
  <c r="GO120" i="1"/>
  <c r="GP120" i="1"/>
  <c r="GV120" i="1"/>
  <c r="GX120" i="1"/>
  <c r="C121" i="1"/>
  <c r="D121" i="1"/>
  <c r="I121" i="1"/>
  <c r="AC121" i="1"/>
  <c r="AD121" i="1"/>
  <c r="CR121" i="1" s="1"/>
  <c r="Q121" i="1" s="1"/>
  <c r="AE121" i="1"/>
  <c r="AF121" i="1"/>
  <c r="CT121" i="1" s="1"/>
  <c r="S121" i="1" s="1"/>
  <c r="AG121" i="1"/>
  <c r="CU121" i="1" s="1"/>
  <c r="T121" i="1" s="1"/>
  <c r="AH121" i="1"/>
  <c r="CV121" i="1" s="1"/>
  <c r="U121" i="1" s="1"/>
  <c r="AI121" i="1"/>
  <c r="AJ121" i="1"/>
  <c r="CX121" i="1" s="1"/>
  <c r="W121" i="1" s="1"/>
  <c r="CS121" i="1"/>
  <c r="R121" i="1" s="1"/>
  <c r="CW121" i="1"/>
  <c r="V121" i="1" s="1"/>
  <c r="FR121" i="1"/>
  <c r="GK121" i="1"/>
  <c r="GL121" i="1"/>
  <c r="GO121" i="1"/>
  <c r="GP121" i="1"/>
  <c r="GV121" i="1"/>
  <c r="GX121" i="1"/>
  <c r="C122" i="1"/>
  <c r="D122" i="1"/>
  <c r="I122" i="1"/>
  <c r="S122" i="1"/>
  <c r="CZ122" i="1" s="1"/>
  <c r="Y122" i="1" s="1"/>
  <c r="AC122" i="1"/>
  <c r="AD122" i="1"/>
  <c r="CR122" i="1" s="1"/>
  <c r="Q122" i="1" s="1"/>
  <c r="AE122" i="1"/>
  <c r="CS122" i="1" s="1"/>
  <c r="R122" i="1" s="1"/>
  <c r="GK122" i="1" s="1"/>
  <c r="AF122" i="1"/>
  <c r="AG122" i="1"/>
  <c r="CU122" i="1" s="1"/>
  <c r="T122" i="1" s="1"/>
  <c r="AH122" i="1"/>
  <c r="CV122" i="1" s="1"/>
  <c r="U122" i="1" s="1"/>
  <c r="AI122" i="1"/>
  <c r="CW122" i="1" s="1"/>
  <c r="V122" i="1" s="1"/>
  <c r="AJ122" i="1"/>
  <c r="CQ122" i="1"/>
  <c r="P122" i="1" s="1"/>
  <c r="CP122" i="1" s="1"/>
  <c r="O122" i="1" s="1"/>
  <c r="CT122" i="1"/>
  <c r="CX122" i="1"/>
  <c r="W122" i="1" s="1"/>
  <c r="CY122" i="1"/>
  <c r="X122" i="1" s="1"/>
  <c r="FR122" i="1"/>
  <c r="GL122" i="1"/>
  <c r="GO122" i="1"/>
  <c r="GP122" i="1"/>
  <c r="GV122" i="1"/>
  <c r="GX122" i="1" s="1"/>
  <c r="O123" i="1"/>
  <c r="P123" i="1"/>
  <c r="Q123" i="1"/>
  <c r="R123" i="1"/>
  <c r="S123" i="1"/>
  <c r="T123" i="1"/>
  <c r="U123" i="1"/>
  <c r="V123" i="1"/>
  <c r="W123" i="1"/>
  <c r="X123" i="1"/>
  <c r="Y123" i="1"/>
  <c r="AB123" i="1"/>
  <c r="AC123" i="1"/>
  <c r="AD123" i="1"/>
  <c r="AE123" i="1"/>
  <c r="AF123" i="1"/>
  <c r="AG123" i="1"/>
  <c r="AH123" i="1"/>
  <c r="AI123" i="1"/>
  <c r="AJ123" i="1"/>
  <c r="CP123" i="1"/>
  <c r="GM123" i="1" s="1"/>
  <c r="FR123" i="1"/>
  <c r="GK123" i="1"/>
  <c r="GL123" i="1"/>
  <c r="GN123" i="1"/>
  <c r="GO123" i="1"/>
  <c r="GP123" i="1"/>
  <c r="GV123" i="1"/>
  <c r="GX123" i="1"/>
  <c r="O124" i="1"/>
  <c r="P124" i="1"/>
  <c r="Q124" i="1"/>
  <c r="R124" i="1"/>
  <c r="GK124" i="1" s="1"/>
  <c r="S124" i="1"/>
  <c r="T124" i="1"/>
  <c r="U124" i="1"/>
  <c r="V124" i="1"/>
  <c r="W124" i="1"/>
  <c r="X124" i="1"/>
  <c r="Y124" i="1"/>
  <c r="AB124" i="1"/>
  <c r="CP124" i="1" s="1"/>
  <c r="AC124" i="1"/>
  <c r="AD124" i="1"/>
  <c r="AE124" i="1"/>
  <c r="AF124" i="1"/>
  <c r="AG124" i="1"/>
  <c r="AH124" i="1"/>
  <c r="AI124" i="1"/>
  <c r="AJ124" i="1"/>
  <c r="FR124" i="1"/>
  <c r="GL124" i="1"/>
  <c r="GO124" i="1"/>
  <c r="GP124" i="1"/>
  <c r="GV124" i="1"/>
  <c r="GX124" i="1" s="1"/>
  <c r="O125" i="1"/>
  <c r="P125" i="1"/>
  <c r="Q125" i="1"/>
  <c r="R125" i="1"/>
  <c r="S125" i="1"/>
  <c r="T125" i="1"/>
  <c r="U125" i="1"/>
  <c r="V125" i="1"/>
  <c r="W125" i="1"/>
  <c r="X125" i="1"/>
  <c r="Y125" i="1"/>
  <c r="AB125" i="1"/>
  <c r="AC125" i="1"/>
  <c r="AD125" i="1"/>
  <c r="AE125" i="1"/>
  <c r="AF125" i="1"/>
  <c r="AG125" i="1"/>
  <c r="AH125" i="1"/>
  <c r="AI125" i="1"/>
  <c r="AJ125" i="1"/>
  <c r="CP125" i="1"/>
  <c r="FR125" i="1"/>
  <c r="GK125" i="1"/>
  <c r="GL125" i="1"/>
  <c r="GM125" i="1"/>
  <c r="GN125" i="1"/>
  <c r="GO125" i="1"/>
  <c r="GP125" i="1"/>
  <c r="GV125" i="1"/>
  <c r="GX125" i="1"/>
  <c r="O126" i="1"/>
  <c r="P126" i="1"/>
  <c r="Q126" i="1"/>
  <c r="R126" i="1"/>
  <c r="GK126" i="1" s="1"/>
  <c r="S126" i="1"/>
  <c r="T126" i="1"/>
  <c r="U126" i="1"/>
  <c r="V126" i="1"/>
  <c r="W126" i="1"/>
  <c r="X126" i="1"/>
  <c r="Y126" i="1"/>
  <c r="AB126" i="1"/>
  <c r="CP126" i="1" s="1"/>
  <c r="AC126" i="1"/>
  <c r="AD126" i="1"/>
  <c r="AE126" i="1"/>
  <c r="AF126" i="1"/>
  <c r="AG126" i="1"/>
  <c r="AH126" i="1"/>
  <c r="AI126" i="1"/>
  <c r="AJ126" i="1"/>
  <c r="FR126" i="1"/>
  <c r="GL126" i="1"/>
  <c r="GO126" i="1"/>
  <c r="GP126" i="1"/>
  <c r="GV126" i="1"/>
  <c r="GX126" i="1" s="1"/>
  <c r="O127" i="1"/>
  <c r="P127" i="1"/>
  <c r="Q127" i="1"/>
  <c r="R127" i="1"/>
  <c r="S127" i="1"/>
  <c r="T127" i="1"/>
  <c r="U127" i="1"/>
  <c r="V127" i="1"/>
  <c r="W127" i="1"/>
  <c r="X127" i="1"/>
  <c r="Y127" i="1"/>
  <c r="AB127" i="1"/>
  <c r="AC127" i="1"/>
  <c r="AD127" i="1"/>
  <c r="AE127" i="1"/>
  <c r="AF127" i="1"/>
  <c r="AG127" i="1"/>
  <c r="AH127" i="1"/>
  <c r="AI127" i="1"/>
  <c r="AJ127" i="1"/>
  <c r="CP127" i="1"/>
  <c r="FR127" i="1"/>
  <c r="GK127" i="1"/>
  <c r="GL127" i="1"/>
  <c r="GM127" i="1"/>
  <c r="GN127" i="1"/>
  <c r="GO127" i="1"/>
  <c r="GP127" i="1"/>
  <c r="GV127" i="1"/>
  <c r="GX127" i="1"/>
  <c r="O128" i="1"/>
  <c r="P128" i="1"/>
  <c r="Q128" i="1"/>
  <c r="R128" i="1"/>
  <c r="GK128" i="1" s="1"/>
  <c r="S128" i="1"/>
  <c r="T128" i="1"/>
  <c r="U128" i="1"/>
  <c r="V128" i="1"/>
  <c r="W128" i="1"/>
  <c r="X128" i="1"/>
  <c r="Y128" i="1"/>
  <c r="AB128" i="1"/>
  <c r="CP128" i="1" s="1"/>
  <c r="AC128" i="1"/>
  <c r="AD128" i="1"/>
  <c r="AE128" i="1"/>
  <c r="AF128" i="1"/>
  <c r="AG128" i="1"/>
  <c r="AH128" i="1"/>
  <c r="AI128" i="1"/>
  <c r="AJ128" i="1"/>
  <c r="FR128" i="1"/>
  <c r="GL128" i="1"/>
  <c r="GO128" i="1"/>
  <c r="GP128" i="1"/>
  <c r="GV128" i="1"/>
  <c r="GX128" i="1" s="1"/>
  <c r="O129" i="1"/>
  <c r="P129" i="1"/>
  <c r="Q129" i="1"/>
  <c r="R129" i="1"/>
  <c r="S129" i="1"/>
  <c r="T129" i="1"/>
  <c r="U129" i="1"/>
  <c r="V129" i="1"/>
  <c r="W129" i="1"/>
  <c r="X129" i="1"/>
  <c r="Y129" i="1"/>
  <c r="AB129" i="1"/>
  <c r="AC129" i="1"/>
  <c r="AD129" i="1"/>
  <c r="AE129" i="1"/>
  <c r="AF129" i="1"/>
  <c r="AG129" i="1"/>
  <c r="AH129" i="1"/>
  <c r="AI129" i="1"/>
  <c r="AJ129" i="1"/>
  <c r="CP129" i="1"/>
  <c r="FR129" i="1"/>
  <c r="GK129" i="1"/>
  <c r="GL129" i="1"/>
  <c r="GM129" i="1"/>
  <c r="GN129" i="1"/>
  <c r="GO129" i="1"/>
  <c r="GP129" i="1"/>
  <c r="GV129" i="1"/>
  <c r="GX129" i="1"/>
  <c r="O130" i="1"/>
  <c r="P130" i="1"/>
  <c r="Q130" i="1"/>
  <c r="R130" i="1"/>
  <c r="GK130" i="1" s="1"/>
  <c r="S130" i="1"/>
  <c r="T130" i="1"/>
  <c r="U130" i="1"/>
  <c r="V130" i="1"/>
  <c r="W130" i="1"/>
  <c r="X130" i="1"/>
  <c r="Y130" i="1"/>
  <c r="AB130" i="1"/>
  <c r="CP130" i="1" s="1"/>
  <c r="AC130" i="1"/>
  <c r="AD130" i="1"/>
  <c r="AE130" i="1"/>
  <c r="AF130" i="1"/>
  <c r="AG130" i="1"/>
  <c r="AH130" i="1"/>
  <c r="AI130" i="1"/>
  <c r="AJ130" i="1"/>
  <c r="FR130" i="1"/>
  <c r="GL130" i="1"/>
  <c r="GO130" i="1"/>
  <c r="GP130" i="1"/>
  <c r="GV130" i="1"/>
  <c r="GX130" i="1" s="1"/>
  <c r="O131" i="1"/>
  <c r="P131" i="1"/>
  <c r="Q131" i="1"/>
  <c r="R131" i="1"/>
  <c r="S131" i="1"/>
  <c r="T131" i="1"/>
  <c r="U131" i="1"/>
  <c r="V131" i="1"/>
  <c r="W131" i="1"/>
  <c r="X131" i="1"/>
  <c r="Y131" i="1"/>
  <c r="AB131" i="1"/>
  <c r="AC131" i="1"/>
  <c r="AD131" i="1"/>
  <c r="AE131" i="1"/>
  <c r="AF131" i="1"/>
  <c r="AG131" i="1"/>
  <c r="AH131" i="1"/>
  <c r="AI131" i="1"/>
  <c r="AJ131" i="1"/>
  <c r="CP131" i="1"/>
  <c r="FR131" i="1"/>
  <c r="GK131" i="1"/>
  <c r="GL131" i="1"/>
  <c r="GM131" i="1"/>
  <c r="GN131" i="1"/>
  <c r="GO131" i="1"/>
  <c r="GP131" i="1"/>
  <c r="GV131" i="1"/>
  <c r="GX131" i="1"/>
  <c r="B133" i="1"/>
  <c r="B110" i="1" s="1"/>
  <c r="C133" i="1"/>
  <c r="D133" i="1"/>
  <c r="D110" i="1" s="1"/>
  <c r="F133" i="1"/>
  <c r="F110" i="1" s="1"/>
  <c r="G133" i="1"/>
  <c r="BX133" i="1"/>
  <c r="BX110" i="1" s="1"/>
  <c r="CK133" i="1"/>
  <c r="CL133" i="1"/>
  <c r="CL110" i="1" s="1"/>
  <c r="B162" i="1"/>
  <c r="B22" i="1" s="1"/>
  <c r="C162" i="1"/>
  <c r="C22" i="1" s="1"/>
  <c r="D162" i="1"/>
  <c r="D22" i="1" s="1"/>
  <c r="F162" i="1"/>
  <c r="F22" i="1" s="1"/>
  <c r="G22" i="1"/>
  <c r="D192" i="1"/>
  <c r="B194" i="1"/>
  <c r="C194" i="1"/>
  <c r="E194" i="1"/>
  <c r="G194" i="1"/>
  <c r="Z194" i="1"/>
  <c r="AA194" i="1"/>
  <c r="AG194" i="1"/>
  <c r="AM194" i="1"/>
  <c r="AN194" i="1"/>
  <c r="BD194" i="1"/>
  <c r="BE194" i="1"/>
  <c r="BF194" i="1"/>
  <c r="BG194" i="1"/>
  <c r="BH194" i="1"/>
  <c r="BI194" i="1"/>
  <c r="BJ194" i="1"/>
  <c r="BK194" i="1"/>
  <c r="BL194" i="1"/>
  <c r="BM194" i="1"/>
  <c r="BN194" i="1"/>
  <c r="BO194" i="1"/>
  <c r="BP194" i="1"/>
  <c r="BQ194" i="1"/>
  <c r="BR194" i="1"/>
  <c r="BS194" i="1"/>
  <c r="BT194" i="1"/>
  <c r="BU194" i="1"/>
  <c r="BV194" i="1"/>
  <c r="BW194" i="1"/>
  <c r="BZ194" i="1"/>
  <c r="CL194" i="1"/>
  <c r="CM194" i="1"/>
  <c r="CN194" i="1"/>
  <c r="CO194" i="1"/>
  <c r="CP194" i="1"/>
  <c r="CQ194" i="1"/>
  <c r="CR194" i="1"/>
  <c r="CS194" i="1"/>
  <c r="CT194" i="1"/>
  <c r="CU194" i="1"/>
  <c r="CV194" i="1"/>
  <c r="CW194" i="1"/>
  <c r="CX194" i="1"/>
  <c r="CY194" i="1"/>
  <c r="CZ194" i="1"/>
  <c r="DA194" i="1"/>
  <c r="DB194" i="1"/>
  <c r="DC194" i="1"/>
  <c r="DD194" i="1"/>
  <c r="DE194" i="1"/>
  <c r="DF194" i="1"/>
  <c r="DG194" i="1"/>
  <c r="DH194" i="1"/>
  <c r="DI194" i="1"/>
  <c r="DJ194" i="1"/>
  <c r="DK194" i="1"/>
  <c r="DL194" i="1"/>
  <c r="DM194" i="1"/>
  <c r="DN194" i="1"/>
  <c r="DO194" i="1"/>
  <c r="DP194" i="1"/>
  <c r="DQ194" i="1"/>
  <c r="DR194" i="1"/>
  <c r="DS194" i="1"/>
  <c r="DT194" i="1"/>
  <c r="DU194" i="1"/>
  <c r="DV194" i="1"/>
  <c r="DW194" i="1"/>
  <c r="DX194" i="1"/>
  <c r="DY194" i="1"/>
  <c r="DZ194" i="1"/>
  <c r="EA194" i="1"/>
  <c r="EB194" i="1"/>
  <c r="EC194" i="1"/>
  <c r="ED194" i="1"/>
  <c r="EE194" i="1"/>
  <c r="EF194" i="1"/>
  <c r="EG194" i="1"/>
  <c r="EH194" i="1"/>
  <c r="EI194" i="1"/>
  <c r="EJ194" i="1"/>
  <c r="EK194" i="1"/>
  <c r="EL194" i="1"/>
  <c r="EM194" i="1"/>
  <c r="EN194" i="1"/>
  <c r="EO194" i="1"/>
  <c r="EP194" i="1"/>
  <c r="EQ194" i="1"/>
  <c r="ER194" i="1"/>
  <c r="ES194" i="1"/>
  <c r="ET194" i="1"/>
  <c r="EU194" i="1"/>
  <c r="EV194" i="1"/>
  <c r="EW194" i="1"/>
  <c r="EX194" i="1"/>
  <c r="EY194" i="1"/>
  <c r="EZ194" i="1"/>
  <c r="FA194" i="1"/>
  <c r="FB194" i="1"/>
  <c r="FC194" i="1"/>
  <c r="FD194" i="1"/>
  <c r="FE194" i="1"/>
  <c r="FF194" i="1"/>
  <c r="FG194" i="1"/>
  <c r="FH194" i="1"/>
  <c r="FI194" i="1"/>
  <c r="FJ194" i="1"/>
  <c r="FK194" i="1"/>
  <c r="FL194" i="1"/>
  <c r="FM194" i="1"/>
  <c r="FN194" i="1"/>
  <c r="FO194" i="1"/>
  <c r="FP194" i="1"/>
  <c r="FQ194" i="1"/>
  <c r="FR194" i="1"/>
  <c r="FS194" i="1"/>
  <c r="FT194" i="1"/>
  <c r="FU194" i="1"/>
  <c r="FV194" i="1"/>
  <c r="FW194" i="1"/>
  <c r="FX194" i="1"/>
  <c r="FY194" i="1"/>
  <c r="FZ194" i="1"/>
  <c r="GA194" i="1"/>
  <c r="GB194" i="1"/>
  <c r="GC194" i="1"/>
  <c r="GD194" i="1"/>
  <c r="GE194" i="1"/>
  <c r="GF194" i="1"/>
  <c r="GG194" i="1"/>
  <c r="GH194" i="1"/>
  <c r="GI194" i="1"/>
  <c r="GJ194" i="1"/>
  <c r="GK194" i="1"/>
  <c r="GL194" i="1"/>
  <c r="GM194" i="1"/>
  <c r="GN194" i="1"/>
  <c r="GO194" i="1"/>
  <c r="GP194" i="1"/>
  <c r="GQ194" i="1"/>
  <c r="GR194" i="1"/>
  <c r="GS194" i="1"/>
  <c r="GT194" i="1"/>
  <c r="GU194" i="1"/>
  <c r="GV194" i="1"/>
  <c r="GW194" i="1"/>
  <c r="GX194" i="1"/>
  <c r="C196" i="1"/>
  <c r="D196" i="1"/>
  <c r="T196" i="1"/>
  <c r="AG199" i="1" s="1"/>
  <c r="T199" i="1" s="1"/>
  <c r="W196" i="1"/>
  <c r="AJ199" i="1" s="1"/>
  <c r="AC196" i="1"/>
  <c r="AD196" i="1"/>
  <c r="CR196" i="1" s="1"/>
  <c r="Q196" i="1" s="1"/>
  <c r="AE196" i="1"/>
  <c r="CS196" i="1" s="1"/>
  <c r="R196" i="1" s="1"/>
  <c r="GK196" i="1" s="1"/>
  <c r="AF196" i="1"/>
  <c r="AG196" i="1"/>
  <c r="AH196" i="1"/>
  <c r="CV196" i="1" s="1"/>
  <c r="U196" i="1" s="1"/>
  <c r="AI196" i="1"/>
  <c r="CW196" i="1" s="1"/>
  <c r="V196" i="1" s="1"/>
  <c r="AJ196" i="1"/>
  <c r="CQ196" i="1"/>
  <c r="P196" i="1" s="1"/>
  <c r="CT196" i="1"/>
  <c r="S196" i="1" s="1"/>
  <c r="CU196" i="1"/>
  <c r="CX196" i="1"/>
  <c r="FR196" i="1"/>
  <c r="GL196" i="1"/>
  <c r="BZ199" i="1" s="1"/>
  <c r="AQ199" i="1" s="1"/>
  <c r="GN196" i="1"/>
  <c r="GO196" i="1"/>
  <c r="GV196" i="1"/>
  <c r="GX196" i="1" s="1"/>
  <c r="C197" i="1"/>
  <c r="D197" i="1"/>
  <c r="AC197" i="1"/>
  <c r="CQ197" i="1" s="1"/>
  <c r="P197" i="1" s="1"/>
  <c r="AE197" i="1"/>
  <c r="AD197" i="1" s="1"/>
  <c r="AB197" i="1" s="1"/>
  <c r="AF197" i="1"/>
  <c r="CT197" i="1" s="1"/>
  <c r="S197" i="1" s="1"/>
  <c r="AG197" i="1"/>
  <c r="CU197" i="1" s="1"/>
  <c r="T197" i="1" s="1"/>
  <c r="AH197" i="1"/>
  <c r="AI197" i="1"/>
  <c r="CW197" i="1" s="1"/>
  <c r="V197" i="1" s="1"/>
  <c r="AI199" i="1" s="1"/>
  <c r="AJ197" i="1"/>
  <c r="CX197" i="1" s="1"/>
  <c r="W197" i="1" s="1"/>
  <c r="CV197" i="1"/>
  <c r="U197" i="1" s="1"/>
  <c r="AH199" i="1" s="1"/>
  <c r="FR197" i="1"/>
  <c r="BY199" i="1" s="1"/>
  <c r="GL197" i="1"/>
  <c r="GN197" i="1"/>
  <c r="GO197" i="1"/>
  <c r="GV197" i="1"/>
  <c r="GX197" i="1" s="1"/>
  <c r="CJ199" i="1" s="1"/>
  <c r="B199" i="1"/>
  <c r="C199" i="1"/>
  <c r="D199" i="1"/>
  <c r="D194" i="1" s="1"/>
  <c r="F199" i="1"/>
  <c r="F194" i="1" s="1"/>
  <c r="AS199" i="1"/>
  <c r="F216" i="1" s="1"/>
  <c r="BX199" i="1"/>
  <c r="BX194" i="1" s="1"/>
  <c r="CB199" i="1"/>
  <c r="CB194" i="1" s="1"/>
  <c r="CC199" i="1"/>
  <c r="AT199" i="1" s="1"/>
  <c r="F217" i="1" s="1"/>
  <c r="F17" i="2" s="1"/>
  <c r="CK199" i="1"/>
  <c r="BB199" i="1" s="1"/>
  <c r="F212" i="1" s="1"/>
  <c r="CL199" i="1"/>
  <c r="BC199" i="1" s="1"/>
  <c r="BC194" i="1" s="1"/>
  <c r="F215" i="1"/>
  <c r="B228" i="1"/>
  <c r="B18" i="1" s="1"/>
  <c r="C228" i="1"/>
  <c r="D228" i="1"/>
  <c r="D18" i="1" s="1"/>
  <c r="F228" i="1"/>
  <c r="F18" i="1" s="1"/>
  <c r="G228" i="1"/>
  <c r="G18" i="1" s="1"/>
  <c r="E17" i="2"/>
  <c r="I171" i="5" l="1"/>
  <c r="P171" i="5" s="1"/>
  <c r="G124" i="5"/>
  <c r="O124" i="5" s="1"/>
  <c r="G193" i="5"/>
  <c r="O193" i="5" s="1"/>
  <c r="G182" i="5"/>
  <c r="O182" i="5" s="1"/>
  <c r="I193" i="5"/>
  <c r="P193" i="5" s="1"/>
  <c r="I162" i="5"/>
  <c r="P162" i="5" s="1"/>
  <c r="G141" i="5"/>
  <c r="O141" i="5" s="1"/>
  <c r="G93" i="5"/>
  <c r="O93" i="5" s="1"/>
  <c r="G237" i="5"/>
  <c r="O237" i="5" s="1"/>
  <c r="H399" i="5"/>
  <c r="I131" i="5"/>
  <c r="P131" i="5" s="1"/>
  <c r="I182" i="5"/>
  <c r="P182" i="5" s="1"/>
  <c r="G419" i="5"/>
  <c r="I237" i="5"/>
  <c r="P237" i="5" s="1"/>
  <c r="I105" i="5"/>
  <c r="P105" i="5" s="1"/>
  <c r="I93" i="5"/>
  <c r="P93" i="5" s="1"/>
  <c r="G162" i="5"/>
  <c r="O162" i="5" s="1"/>
  <c r="G131" i="5"/>
  <c r="O131" i="5" s="1"/>
  <c r="G105" i="5"/>
  <c r="O105" i="5" s="1"/>
  <c r="I419" i="5"/>
  <c r="G357" i="5"/>
  <c r="I357" i="5"/>
  <c r="GM122" i="1"/>
  <c r="GN122" i="1"/>
  <c r="BY110" i="1"/>
  <c r="AP133" i="1"/>
  <c r="CI133" i="1"/>
  <c r="CJ133" i="1"/>
  <c r="AC199" i="1"/>
  <c r="CP196" i="1"/>
  <c r="O196" i="1" s="1"/>
  <c r="CZ56" i="1"/>
  <c r="Y56" i="1" s="1"/>
  <c r="CY56" i="1"/>
  <c r="X56" i="1" s="1"/>
  <c r="BY26" i="1"/>
  <c r="AP78" i="1"/>
  <c r="CI78" i="1"/>
  <c r="CJ194" i="1"/>
  <c r="BA199" i="1"/>
  <c r="AP199" i="1"/>
  <c r="CI199" i="1"/>
  <c r="BY194" i="1"/>
  <c r="CY121" i="1"/>
  <c r="X121" i="1" s="1"/>
  <c r="CZ121" i="1"/>
  <c r="Y121" i="1" s="1"/>
  <c r="CZ197" i="1"/>
  <c r="Y197" i="1" s="1"/>
  <c r="CZ196" i="1"/>
  <c r="Y196" i="1" s="1"/>
  <c r="AF199" i="1"/>
  <c r="CY196" i="1"/>
  <c r="X196" i="1" s="1"/>
  <c r="CY119" i="1"/>
  <c r="X119" i="1" s="1"/>
  <c r="V133" i="1"/>
  <c r="AI110" i="1"/>
  <c r="AI194" i="1"/>
  <c r="V199" i="1"/>
  <c r="AH194" i="1"/>
  <c r="U199" i="1"/>
  <c r="F220" i="1"/>
  <c r="T194" i="1"/>
  <c r="AH110" i="1"/>
  <c r="U133" i="1"/>
  <c r="CK194" i="1"/>
  <c r="AS194" i="1"/>
  <c r="GM130" i="1"/>
  <c r="GN130" i="1"/>
  <c r="GM128" i="1"/>
  <c r="GN128" i="1"/>
  <c r="CZ120" i="1"/>
  <c r="Y120" i="1" s="1"/>
  <c r="CY120" i="1"/>
  <c r="X120" i="1" s="1"/>
  <c r="CX179" i="3"/>
  <c r="CX180" i="3"/>
  <c r="CZ113" i="1"/>
  <c r="Y113" i="1" s="1"/>
  <c r="CY113" i="1"/>
  <c r="X113" i="1" s="1"/>
  <c r="GX73" i="1"/>
  <c r="CY71" i="1"/>
  <c r="X71" i="1" s="1"/>
  <c r="CY70" i="1"/>
  <c r="X70" i="1" s="1"/>
  <c r="CZ70" i="1"/>
  <c r="Y70" i="1" s="1"/>
  <c r="CS197" i="1"/>
  <c r="R197" i="1" s="1"/>
  <c r="GK197" i="1" s="1"/>
  <c r="AB122" i="1"/>
  <c r="CZ117" i="1"/>
  <c r="Y117" i="1" s="1"/>
  <c r="CY117" i="1"/>
  <c r="X117" i="1" s="1"/>
  <c r="BZ133" i="1"/>
  <c r="AF133" i="1"/>
  <c r="CY112" i="1"/>
  <c r="X112" i="1" s="1"/>
  <c r="AO26" i="1"/>
  <c r="F82" i="1"/>
  <c r="CX137" i="3"/>
  <c r="CX139" i="3"/>
  <c r="CX140" i="3"/>
  <c r="CX136" i="3"/>
  <c r="CX138" i="3"/>
  <c r="S72" i="1"/>
  <c r="GX72" i="1"/>
  <c r="AB71" i="1"/>
  <c r="CY64" i="1"/>
  <c r="X64" i="1" s="1"/>
  <c r="CZ64" i="1"/>
  <c r="Y64" i="1" s="1"/>
  <c r="V48" i="1"/>
  <c r="R48" i="1"/>
  <c r="GK48" i="1" s="1"/>
  <c r="BZ26" i="1"/>
  <c r="AQ78" i="1"/>
  <c r="CG199" i="1"/>
  <c r="AO199" i="1"/>
  <c r="AE199" i="1"/>
  <c r="CR197" i="1"/>
  <c r="Q197" i="1" s="1"/>
  <c r="AD199" i="1" s="1"/>
  <c r="AQ194" i="1"/>
  <c r="F209" i="1"/>
  <c r="AB196" i="1"/>
  <c r="CP120" i="1"/>
  <c r="O120" i="1" s="1"/>
  <c r="CX181" i="3"/>
  <c r="CX185" i="3"/>
  <c r="CX183" i="3"/>
  <c r="CX182" i="3"/>
  <c r="CX186" i="3"/>
  <c r="CX184" i="3"/>
  <c r="R119" i="1"/>
  <c r="GK119" i="1" s="1"/>
  <c r="CP116" i="1"/>
  <c r="O116" i="1" s="1"/>
  <c r="GK114" i="1"/>
  <c r="CY114" i="1"/>
  <c r="X114" i="1" s="1"/>
  <c r="GM114" i="1" s="1"/>
  <c r="CZ114" i="1"/>
  <c r="Y114" i="1" s="1"/>
  <c r="CP112" i="1"/>
  <c r="O112" i="1" s="1"/>
  <c r="AC133" i="1"/>
  <c r="I73" i="1"/>
  <c r="V73" i="1" s="1"/>
  <c r="U72" i="1"/>
  <c r="Q72" i="1"/>
  <c r="CZ67" i="1"/>
  <c r="Y67" i="1" s="1"/>
  <c r="GO66" i="1"/>
  <c r="S62" i="1"/>
  <c r="CY58" i="1"/>
  <c r="X58" i="1" s="1"/>
  <c r="GO58" i="1" s="1"/>
  <c r="CZ58" i="1"/>
  <c r="Y58" i="1" s="1"/>
  <c r="AJ194" i="1"/>
  <c r="W199" i="1"/>
  <c r="CC194" i="1"/>
  <c r="GM126" i="1"/>
  <c r="GN126" i="1"/>
  <c r="GM124" i="1"/>
  <c r="GN124" i="1"/>
  <c r="CQ117" i="1"/>
  <c r="P117" i="1" s="1"/>
  <c r="CP117" i="1" s="1"/>
  <c r="O117" i="1" s="1"/>
  <c r="AB117" i="1"/>
  <c r="GM58" i="1"/>
  <c r="CP197" i="1"/>
  <c r="O197" i="1" s="1"/>
  <c r="CK110" i="1"/>
  <c r="BB133" i="1"/>
  <c r="GX119" i="1"/>
  <c r="CY116" i="1"/>
  <c r="X116" i="1" s="1"/>
  <c r="CG26" i="1"/>
  <c r="AX78" i="1"/>
  <c r="U73" i="1"/>
  <c r="CP69" i="1"/>
  <c r="O69" i="1" s="1"/>
  <c r="CP64" i="1"/>
  <c r="O64" i="1" s="1"/>
  <c r="V62" i="1"/>
  <c r="GX62" i="1"/>
  <c r="T62" i="1"/>
  <c r="CQ60" i="1"/>
  <c r="P60" i="1" s="1"/>
  <c r="CP60" i="1" s="1"/>
  <c r="O60" i="1" s="1"/>
  <c r="AB60" i="1"/>
  <c r="CY59" i="1"/>
  <c r="X59" i="1" s="1"/>
  <c r="CY197" i="1"/>
  <c r="X197" i="1" s="1"/>
  <c r="BB194" i="1"/>
  <c r="AT194" i="1"/>
  <c r="CG133" i="1"/>
  <c r="AO133" i="1"/>
  <c r="CQ121" i="1"/>
  <c r="P121" i="1" s="1"/>
  <c r="CP121" i="1" s="1"/>
  <c r="O121" i="1" s="1"/>
  <c r="AB121" i="1"/>
  <c r="AB120" i="1"/>
  <c r="W119" i="1"/>
  <c r="AJ133" i="1" s="1"/>
  <c r="GK118" i="1"/>
  <c r="CY118" i="1"/>
  <c r="X118" i="1" s="1"/>
  <c r="GO118" i="1" s="1"/>
  <c r="CZ118" i="1"/>
  <c r="Y118" i="1" s="1"/>
  <c r="GM118" i="1" s="1"/>
  <c r="CZ115" i="1"/>
  <c r="Y115" i="1" s="1"/>
  <c r="GM115" i="1" s="1"/>
  <c r="CY115" i="1"/>
  <c r="X115" i="1" s="1"/>
  <c r="GN115" i="1" s="1"/>
  <c r="CD133" i="1"/>
  <c r="GN114" i="1"/>
  <c r="CQ113" i="1"/>
  <c r="P113" i="1" s="1"/>
  <c r="CP113" i="1" s="1"/>
  <c r="O113" i="1" s="1"/>
  <c r="AB113" i="1"/>
  <c r="CZ76" i="1"/>
  <c r="Y76" i="1" s="1"/>
  <c r="AD73" i="1"/>
  <c r="CS73" i="1"/>
  <c r="R73" i="1" s="1"/>
  <c r="GK73" i="1" s="1"/>
  <c r="R72" i="1"/>
  <c r="GK72" i="1" s="1"/>
  <c r="CY68" i="1"/>
  <c r="X68" i="1" s="1"/>
  <c r="CZ68" i="1"/>
  <c r="Y68" i="1" s="1"/>
  <c r="CP68" i="1"/>
  <c r="O68" i="1" s="1"/>
  <c r="AB68" i="1"/>
  <c r="CY65" i="1"/>
  <c r="X65" i="1" s="1"/>
  <c r="CZ65" i="1"/>
  <c r="Y65" i="1" s="1"/>
  <c r="AD63" i="1"/>
  <c r="CR63" i="1" s="1"/>
  <c r="Q63" i="1" s="1"/>
  <c r="CS63" i="1"/>
  <c r="R63" i="1" s="1"/>
  <c r="CP56" i="1"/>
  <c r="O56" i="1" s="1"/>
  <c r="CS116" i="1"/>
  <c r="R116" i="1" s="1"/>
  <c r="P72" i="1"/>
  <c r="CP72" i="1" s="1"/>
  <c r="O72" i="1" s="1"/>
  <c r="CY67" i="1"/>
  <c r="X67" i="1" s="1"/>
  <c r="AB63" i="1"/>
  <c r="CY61" i="1"/>
  <c r="X61" i="1" s="1"/>
  <c r="CZ61" i="1"/>
  <c r="Y61" i="1" s="1"/>
  <c r="CP59" i="1"/>
  <c r="O59" i="1" s="1"/>
  <c r="CY54" i="1"/>
  <c r="X54" i="1" s="1"/>
  <c r="BC133" i="1"/>
  <c r="CX193" i="3"/>
  <c r="CX191" i="3"/>
  <c r="CX194" i="3"/>
  <c r="CR119" i="1"/>
  <c r="Q119" i="1" s="1"/>
  <c r="AD133" i="1" s="1"/>
  <c r="P119" i="1"/>
  <c r="CP119" i="1" s="1"/>
  <c r="O119" i="1" s="1"/>
  <c r="CK26" i="1"/>
  <c r="BB78" i="1"/>
  <c r="GM74" i="1"/>
  <c r="GN74" i="1"/>
  <c r="T73" i="1"/>
  <c r="AB72" i="1"/>
  <c r="CS71" i="1"/>
  <c r="R71" i="1" s="1"/>
  <c r="GK71" i="1" s="1"/>
  <c r="P71" i="1"/>
  <c r="AD70" i="1"/>
  <c r="CX129" i="3"/>
  <c r="CX130" i="3"/>
  <c r="CX127" i="3"/>
  <c r="CX128" i="3"/>
  <c r="CS65" i="1"/>
  <c r="R65" i="1" s="1"/>
  <c r="GK65" i="1" s="1"/>
  <c r="P65" i="1"/>
  <c r="CQ63" i="1"/>
  <c r="P63" i="1" s="1"/>
  <c r="CP63" i="1" s="1"/>
  <c r="O63" i="1" s="1"/>
  <c r="R62" i="1"/>
  <c r="GK62" i="1" s="1"/>
  <c r="P62" i="1"/>
  <c r="GX59" i="1"/>
  <c r="CY57" i="1"/>
  <c r="X57" i="1" s="1"/>
  <c r="CZ57" i="1"/>
  <c r="Y57" i="1" s="1"/>
  <c r="AD55" i="1"/>
  <c r="CR55" i="1" s="1"/>
  <c r="Q55" i="1" s="1"/>
  <c r="CS54" i="1"/>
  <c r="R54" i="1" s="1"/>
  <c r="GK54" i="1" s="1"/>
  <c r="CQ54" i="1"/>
  <c r="P54" i="1" s="1"/>
  <c r="CP54" i="1" s="1"/>
  <c r="O54" i="1" s="1"/>
  <c r="AB54" i="1"/>
  <c r="AB53" i="1"/>
  <c r="AD51" i="1"/>
  <c r="GX50" i="1"/>
  <c r="AD49" i="1"/>
  <c r="GX48" i="1"/>
  <c r="S48" i="1"/>
  <c r="R46" i="1"/>
  <c r="GK46" i="1" s="1"/>
  <c r="GK40" i="1"/>
  <c r="CZ40" i="1"/>
  <c r="Y40" i="1" s="1"/>
  <c r="CP40" i="1"/>
  <c r="O40" i="1" s="1"/>
  <c r="CX25" i="3"/>
  <c r="CX29" i="3"/>
  <c r="CX33" i="3"/>
  <c r="CX23" i="3"/>
  <c r="CX27" i="3"/>
  <c r="CX31" i="3"/>
  <c r="CX26" i="3"/>
  <c r="CX34" i="3"/>
  <c r="I39" i="1"/>
  <c r="R39" i="1" s="1"/>
  <c r="GK39" i="1" s="1"/>
  <c r="CX22" i="3"/>
  <c r="CX30" i="3"/>
  <c r="CX28" i="3"/>
  <c r="P38" i="1"/>
  <c r="CX32" i="3"/>
  <c r="T38" i="1"/>
  <c r="CS37" i="1"/>
  <c r="R37" i="1" s="1"/>
  <c r="GK37" i="1" s="1"/>
  <c r="AD37" i="1"/>
  <c r="CR37" i="1" s="1"/>
  <c r="Q37" i="1" s="1"/>
  <c r="CX189" i="3"/>
  <c r="CX187" i="3"/>
  <c r="CX190" i="3"/>
  <c r="CX188" i="3"/>
  <c r="CY76" i="1"/>
  <c r="X76" i="1" s="1"/>
  <c r="T72" i="1"/>
  <c r="AB69" i="1"/>
  <c r="CP61" i="1"/>
  <c r="O61" i="1" s="1"/>
  <c r="AB56" i="1"/>
  <c r="T48" i="1"/>
  <c r="CP47" i="1"/>
  <c r="O47" i="1" s="1"/>
  <c r="T119" i="1"/>
  <c r="AG133" i="1" s="1"/>
  <c r="AB115" i="1"/>
  <c r="CP76" i="1"/>
  <c r="O76" i="1" s="1"/>
  <c r="W73" i="1"/>
  <c r="CR71" i="1"/>
  <c r="Q71" i="1" s="1"/>
  <c r="T71" i="1"/>
  <c r="CP67" i="1"/>
  <c r="O67" i="1" s="1"/>
  <c r="CR65" i="1"/>
  <c r="Q65" i="1" s="1"/>
  <c r="T65" i="1"/>
  <c r="CY60" i="1"/>
  <c r="X60" i="1" s="1"/>
  <c r="CZ60" i="1"/>
  <c r="Y60" i="1" s="1"/>
  <c r="CQ57" i="1"/>
  <c r="P57" i="1" s="1"/>
  <c r="CP57" i="1" s="1"/>
  <c r="O57" i="1" s="1"/>
  <c r="AB57" i="1"/>
  <c r="CP55" i="1"/>
  <c r="O55" i="1" s="1"/>
  <c r="CY55" i="1"/>
  <c r="X55" i="1" s="1"/>
  <c r="CZ55" i="1"/>
  <c r="Y55" i="1" s="1"/>
  <c r="CY53" i="1"/>
  <c r="X53" i="1" s="1"/>
  <c r="GO53" i="1" s="1"/>
  <c r="CZ53" i="1"/>
  <c r="Y53" i="1" s="1"/>
  <c r="GM53" i="1" s="1"/>
  <c r="AB52" i="1"/>
  <c r="CQ52" i="1"/>
  <c r="AB50" i="1"/>
  <c r="CQ50" i="1"/>
  <c r="P50" i="1" s="1"/>
  <c r="CP50" i="1" s="1"/>
  <c r="O50" i="1" s="1"/>
  <c r="AD38" i="1"/>
  <c r="CS38" i="1"/>
  <c r="R38" i="1" s="1"/>
  <c r="GK38" i="1" s="1"/>
  <c r="BC78" i="1"/>
  <c r="CX131" i="3"/>
  <c r="CX132" i="3"/>
  <c r="U62" i="1"/>
  <c r="Q62" i="1"/>
  <c r="AB61" i="1"/>
  <c r="T60" i="1"/>
  <c r="U59" i="1"/>
  <c r="Q59" i="1"/>
  <c r="AB58" i="1"/>
  <c r="T57" i="1"/>
  <c r="U56" i="1"/>
  <c r="Q56" i="1"/>
  <c r="AB55" i="1"/>
  <c r="T54" i="1"/>
  <c r="V50" i="1"/>
  <c r="R50" i="1"/>
  <c r="GK50" i="1" s="1"/>
  <c r="CQ48" i="1"/>
  <c r="P48" i="1" s="1"/>
  <c r="U48" i="1"/>
  <c r="Q48" i="1"/>
  <c r="CQ46" i="1"/>
  <c r="P46" i="1" s="1"/>
  <c r="CX57" i="3"/>
  <c r="CX55" i="3"/>
  <c r="CX59" i="3"/>
  <c r="CX58" i="3"/>
  <c r="CX60" i="3"/>
  <c r="P45" i="1"/>
  <c r="I46" i="1"/>
  <c r="W46" i="1" s="1"/>
  <c r="GX43" i="1"/>
  <c r="U50" i="1"/>
  <c r="Q50" i="1"/>
  <c r="CS44" i="1"/>
  <c r="R44" i="1" s="1"/>
  <c r="GK44" i="1" s="1"/>
  <c r="AD44" i="1"/>
  <c r="CR44" i="1" s="1"/>
  <c r="Q44" i="1" s="1"/>
  <c r="CP44" i="1" s="1"/>
  <c r="O44" i="1" s="1"/>
  <c r="CY34" i="1"/>
  <c r="X34" i="1" s="1"/>
  <c r="CZ34" i="1"/>
  <c r="Y34" i="1" s="1"/>
  <c r="CS31" i="1"/>
  <c r="R31" i="1" s="1"/>
  <c r="GK31" i="1" s="1"/>
  <c r="AD31" i="1"/>
  <c r="CR31" i="1" s="1"/>
  <c r="Q31" i="1" s="1"/>
  <c r="I52" i="1"/>
  <c r="S52" i="1" s="1"/>
  <c r="U43" i="1"/>
  <c r="Q43" i="1"/>
  <c r="CP43" i="1" s="1"/>
  <c r="O43" i="1" s="1"/>
  <c r="AB42" i="1"/>
  <c r="CY40" i="1"/>
  <c r="X40" i="1" s="1"/>
  <c r="U38" i="1"/>
  <c r="CS36" i="1"/>
  <c r="R36" i="1" s="1"/>
  <c r="AD36" i="1"/>
  <c r="CR36" i="1" s="1"/>
  <c r="Q36" i="1" s="1"/>
  <c r="CR35" i="1"/>
  <c r="Q35" i="1" s="1"/>
  <c r="AB35" i="1"/>
  <c r="CX17" i="3"/>
  <c r="CX15" i="3"/>
  <c r="CX14" i="3"/>
  <c r="GX35" i="1"/>
  <c r="CX16" i="3"/>
  <c r="CY31" i="1"/>
  <c r="X31" i="1" s="1"/>
  <c r="CZ31" i="1"/>
  <c r="Y31" i="1" s="1"/>
  <c r="CX77" i="3"/>
  <c r="CX81" i="3"/>
  <c r="CX85" i="3"/>
  <c r="CX75" i="3"/>
  <c r="CX79" i="3"/>
  <c r="CX83" i="3"/>
  <c r="CX87" i="3"/>
  <c r="CX82" i="3"/>
  <c r="CX78" i="3"/>
  <c r="CX86" i="3"/>
  <c r="CX76" i="3"/>
  <c r="CX80" i="3"/>
  <c r="CX65" i="3"/>
  <c r="CX69" i="3"/>
  <c r="CX73" i="3"/>
  <c r="CX63" i="3"/>
  <c r="CX67" i="3"/>
  <c r="CX71" i="3"/>
  <c r="CX66" i="3"/>
  <c r="CX74" i="3"/>
  <c r="CX70" i="3"/>
  <c r="CX64" i="3"/>
  <c r="CX61" i="3"/>
  <c r="CX62" i="3"/>
  <c r="W45" i="1"/>
  <c r="S45" i="1"/>
  <c r="W41" i="1"/>
  <c r="S41" i="1"/>
  <c r="CY37" i="1"/>
  <c r="X37" i="1" s="1"/>
  <c r="CQ36" i="1"/>
  <c r="P36" i="1" s="1"/>
  <c r="CP36" i="1" s="1"/>
  <c r="O36" i="1" s="1"/>
  <c r="CP35" i="1"/>
  <c r="O35" i="1" s="1"/>
  <c r="AD34" i="1"/>
  <c r="CR34" i="1" s="1"/>
  <c r="Q34" i="1" s="1"/>
  <c r="CS34" i="1"/>
  <c r="R34" i="1" s="1"/>
  <c r="GK34" i="1" s="1"/>
  <c r="CY30" i="1"/>
  <c r="X30" i="1" s="1"/>
  <c r="CZ30" i="1"/>
  <c r="Y30" i="1" s="1"/>
  <c r="GM29" i="1"/>
  <c r="GN29" i="1"/>
  <c r="CX72" i="3"/>
  <c r="CX53" i="3"/>
  <c r="CX51" i="3"/>
  <c r="CX50" i="3"/>
  <c r="CX54" i="3"/>
  <c r="I42" i="1"/>
  <c r="AB39" i="1"/>
  <c r="AB37" i="1"/>
  <c r="CQ37" i="1"/>
  <c r="P37" i="1" s="1"/>
  <c r="CP37" i="1" s="1"/>
  <c r="O37" i="1" s="1"/>
  <c r="W35" i="1"/>
  <c r="S35" i="1"/>
  <c r="CQ34" i="1"/>
  <c r="P34" i="1" s="1"/>
  <c r="CP34" i="1" s="1"/>
  <c r="O34" i="1" s="1"/>
  <c r="AB34" i="1"/>
  <c r="CX37" i="3"/>
  <c r="CX41" i="3"/>
  <c r="CX45" i="3"/>
  <c r="CX49" i="3"/>
  <c r="CX35" i="3"/>
  <c r="CX39" i="3"/>
  <c r="CX43" i="3"/>
  <c r="CX47" i="3"/>
  <c r="CX42" i="3"/>
  <c r="CX38" i="3"/>
  <c r="CX46" i="3"/>
  <c r="W38" i="1"/>
  <c r="S38" i="1"/>
  <c r="CS30" i="1"/>
  <c r="R30" i="1" s="1"/>
  <c r="AD30" i="1"/>
  <c r="CR30" i="1" s="1"/>
  <c r="Q30" i="1" s="1"/>
  <c r="CX44" i="3"/>
  <c r="CX9" i="3"/>
  <c r="CX7" i="3"/>
  <c r="CX11" i="3"/>
  <c r="AB30" i="1"/>
  <c r="CQ30" i="1"/>
  <c r="P30" i="1" s="1"/>
  <c r="CX21" i="3"/>
  <c r="CX19" i="3"/>
  <c r="S32" i="1"/>
  <c r="AB32" i="1"/>
  <c r="CQ31" i="1"/>
  <c r="P31" i="1" s="1"/>
  <c r="CP31" i="1" s="1"/>
  <c r="O31" i="1" s="1"/>
  <c r="CX18" i="3"/>
  <c r="CX10" i="3"/>
  <c r="CX3" i="3"/>
  <c r="CX5" i="3"/>
  <c r="G359" i="5" l="1"/>
  <c r="I359" i="5"/>
  <c r="I245" i="5"/>
  <c r="G245" i="5"/>
  <c r="H24" i="5"/>
  <c r="GM43" i="1"/>
  <c r="GO43" i="1"/>
  <c r="AG110" i="1"/>
  <c r="T133" i="1"/>
  <c r="W133" i="1"/>
  <c r="AJ110" i="1"/>
  <c r="Q199" i="1"/>
  <c r="AD194" i="1"/>
  <c r="T42" i="1"/>
  <c r="S42" i="1"/>
  <c r="Q42" i="1"/>
  <c r="CZ45" i="1"/>
  <c r="Y45" i="1" s="1"/>
  <c r="CY45" i="1"/>
  <c r="X45" i="1" s="1"/>
  <c r="GK36" i="1"/>
  <c r="CZ36" i="1"/>
  <c r="Y36" i="1" s="1"/>
  <c r="CZ52" i="1"/>
  <c r="Y52" i="1" s="1"/>
  <c r="CP45" i="1"/>
  <c r="O45" i="1" s="1"/>
  <c r="GM50" i="1"/>
  <c r="GO50" i="1"/>
  <c r="CZ50" i="1"/>
  <c r="Y50" i="1" s="1"/>
  <c r="AB73" i="1"/>
  <c r="CR73" i="1"/>
  <c r="Q73" i="1" s="1"/>
  <c r="GM69" i="1"/>
  <c r="GO69" i="1"/>
  <c r="W194" i="1"/>
  <c r="F223" i="1"/>
  <c r="AC110" i="1"/>
  <c r="CH133" i="1"/>
  <c r="CE133" i="1"/>
  <c r="CF133" i="1"/>
  <c r="P133" i="1"/>
  <c r="CI26" i="1"/>
  <c r="AZ78" i="1"/>
  <c r="CJ110" i="1"/>
  <c r="BA133" i="1"/>
  <c r="GX42" i="1"/>
  <c r="V42" i="1"/>
  <c r="AB51" i="1"/>
  <c r="CR51" i="1"/>
  <c r="Q51" i="1" s="1"/>
  <c r="CP51" i="1" s="1"/>
  <c r="O51" i="1" s="1"/>
  <c r="CP71" i="1"/>
  <c r="O71" i="1" s="1"/>
  <c r="Q39" i="1"/>
  <c r="T52" i="1"/>
  <c r="U42" i="1"/>
  <c r="GM56" i="1"/>
  <c r="GO56" i="1"/>
  <c r="CG110" i="1"/>
  <c r="AX133" i="1"/>
  <c r="GP197" i="1"/>
  <c r="GM197" i="1"/>
  <c r="CZ62" i="1"/>
  <c r="Y62" i="1" s="1"/>
  <c r="CY62" i="1"/>
  <c r="X62" i="1" s="1"/>
  <c r="AB133" i="1"/>
  <c r="GM112" i="1"/>
  <c r="GN112" i="1"/>
  <c r="AX199" i="1"/>
  <c r="CG194" i="1"/>
  <c r="CY44" i="1"/>
  <c r="X44" i="1" s="1"/>
  <c r="GO44" i="1" s="1"/>
  <c r="CY72" i="1"/>
  <c r="X72" i="1" s="1"/>
  <c r="GM72" i="1" s="1"/>
  <c r="CZ72" i="1"/>
  <c r="Y72" i="1" s="1"/>
  <c r="AK133" i="1"/>
  <c r="U110" i="1"/>
  <c r="F155" i="1"/>
  <c r="F221" i="1"/>
  <c r="U194" i="1"/>
  <c r="AK199" i="1"/>
  <c r="F208" i="1"/>
  <c r="G17" i="2" s="1"/>
  <c r="AP194" i="1"/>
  <c r="AP26" i="1"/>
  <c r="F87" i="1"/>
  <c r="AP162" i="1"/>
  <c r="CI110" i="1"/>
  <c r="AZ133" i="1"/>
  <c r="AB31" i="1"/>
  <c r="GK30" i="1"/>
  <c r="AE78" i="1"/>
  <c r="CZ35" i="1"/>
  <c r="Y35" i="1" s="1"/>
  <c r="GO35" i="1" s="1"/>
  <c r="CY35" i="1"/>
  <c r="X35" i="1" s="1"/>
  <c r="GM35" i="1" s="1"/>
  <c r="AB36" i="1"/>
  <c r="P39" i="1"/>
  <c r="GX46" i="1"/>
  <c r="U52" i="1"/>
  <c r="Q46" i="1"/>
  <c r="CP46" i="1" s="1"/>
  <c r="O46" i="1" s="1"/>
  <c r="R52" i="1"/>
  <c r="GK52" i="1" s="1"/>
  <c r="BC26" i="1"/>
  <c r="F94" i="1"/>
  <c r="BC162" i="1"/>
  <c r="P52" i="1"/>
  <c r="GM57" i="1"/>
  <c r="GO57" i="1"/>
  <c r="S73" i="1"/>
  <c r="GM61" i="1"/>
  <c r="GO61" i="1"/>
  <c r="AG78" i="1"/>
  <c r="GM40" i="1"/>
  <c r="GO40" i="1"/>
  <c r="V46" i="1"/>
  <c r="AB49" i="1"/>
  <c r="CR49" i="1"/>
  <c r="Q49" i="1" s="1"/>
  <c r="CP49" i="1" s="1"/>
  <c r="O49" i="1" s="1"/>
  <c r="GX52" i="1"/>
  <c r="CP65" i="1"/>
  <c r="O65" i="1" s="1"/>
  <c r="AD110" i="1"/>
  <c r="Q133" i="1"/>
  <c r="BC110" i="1"/>
  <c r="F149" i="1"/>
  <c r="CZ54" i="1"/>
  <c r="Y54" i="1" s="1"/>
  <c r="GM54" i="1" s="1"/>
  <c r="P73" i="1"/>
  <c r="CP73" i="1" s="1"/>
  <c r="O73" i="1" s="1"/>
  <c r="S46" i="1"/>
  <c r="GK63" i="1"/>
  <c r="CZ63" i="1"/>
  <c r="Y63" i="1" s="1"/>
  <c r="CD110" i="1"/>
  <c r="AU133" i="1"/>
  <c r="AX26" i="1"/>
  <c r="F85" i="1"/>
  <c r="W52" i="1"/>
  <c r="GM117" i="1"/>
  <c r="GN117" i="1"/>
  <c r="CY63" i="1"/>
  <c r="X63" i="1" s="1"/>
  <c r="GO63" i="1" s="1"/>
  <c r="GM120" i="1"/>
  <c r="GN120" i="1"/>
  <c r="CZ44" i="1"/>
  <c r="Y44" i="1" s="1"/>
  <c r="GM44" i="1" s="1"/>
  <c r="AF110" i="1"/>
  <c r="S133" i="1"/>
  <c r="CZ71" i="1"/>
  <c r="Y71" i="1" s="1"/>
  <c r="V110" i="1"/>
  <c r="F156" i="1"/>
  <c r="AF194" i="1"/>
  <c r="S199" i="1"/>
  <c r="BA194" i="1"/>
  <c r="F219" i="1"/>
  <c r="GM196" i="1"/>
  <c r="CA199" i="1" s="1"/>
  <c r="AB199" i="1"/>
  <c r="GP196" i="1"/>
  <c r="F142" i="1"/>
  <c r="AP110" i="1"/>
  <c r="CZ32" i="1"/>
  <c r="Y32" i="1" s="1"/>
  <c r="CY32" i="1"/>
  <c r="X32" i="1" s="1"/>
  <c r="R42" i="1"/>
  <c r="GK42" i="1" s="1"/>
  <c r="AB38" i="1"/>
  <c r="CR38" i="1"/>
  <c r="Q38" i="1" s="1"/>
  <c r="CP38" i="1" s="1"/>
  <c r="O38" i="1" s="1"/>
  <c r="GM55" i="1"/>
  <c r="GO55" i="1"/>
  <c r="GP76" i="1"/>
  <c r="CD78" i="1" s="1"/>
  <c r="GM76" i="1"/>
  <c r="T39" i="1"/>
  <c r="S39" i="1"/>
  <c r="AB70" i="1"/>
  <c r="CR70" i="1"/>
  <c r="Q70" i="1" s="1"/>
  <c r="CP70" i="1" s="1"/>
  <c r="O70" i="1" s="1"/>
  <c r="U39" i="1"/>
  <c r="AH78" i="1" s="1"/>
  <c r="GM59" i="1"/>
  <c r="GO59" i="1"/>
  <c r="P42" i="1"/>
  <c r="CP42" i="1" s="1"/>
  <c r="O42" i="1" s="1"/>
  <c r="AO110" i="1"/>
  <c r="F137" i="1"/>
  <c r="AO162" i="1"/>
  <c r="AO194" i="1"/>
  <c r="F203" i="1"/>
  <c r="CI194" i="1"/>
  <c r="AZ199" i="1"/>
  <c r="GN31" i="1"/>
  <c r="GM31" i="1"/>
  <c r="GN34" i="1"/>
  <c r="GM34" i="1"/>
  <c r="CZ41" i="1"/>
  <c r="Y41" i="1" s="1"/>
  <c r="CY41" i="1"/>
  <c r="X41" i="1" s="1"/>
  <c r="CJ78" i="1"/>
  <c r="CY36" i="1"/>
  <c r="X36" i="1" s="1"/>
  <c r="GO36" i="1" s="1"/>
  <c r="Q52" i="1"/>
  <c r="W42" i="1"/>
  <c r="W39" i="1"/>
  <c r="CP30" i="1"/>
  <c r="O30" i="1" s="1"/>
  <c r="CZ38" i="1"/>
  <c r="Y38" i="1" s="1"/>
  <c r="CY38" i="1"/>
  <c r="X38" i="1" s="1"/>
  <c r="AJ78" i="1"/>
  <c r="GX39" i="1"/>
  <c r="CZ37" i="1"/>
  <c r="Y37" i="1" s="1"/>
  <c r="GN37" i="1" s="1"/>
  <c r="AB44" i="1"/>
  <c r="V39" i="1"/>
  <c r="CP41" i="1"/>
  <c r="O41" i="1" s="1"/>
  <c r="U46" i="1"/>
  <c r="CP48" i="1"/>
  <c r="O48" i="1" s="1"/>
  <c r="V52" i="1"/>
  <c r="T46" i="1"/>
  <c r="GO67" i="1"/>
  <c r="GM67" i="1"/>
  <c r="GN47" i="1"/>
  <c r="GM47" i="1"/>
  <c r="CZ48" i="1"/>
  <c r="Y48" i="1" s="1"/>
  <c r="CY48" i="1"/>
  <c r="X48" i="1" s="1"/>
  <c r="CP62" i="1"/>
  <c r="O62" i="1" s="1"/>
  <c r="BB26" i="1"/>
  <c r="F91" i="1"/>
  <c r="BB162" i="1"/>
  <c r="CP32" i="1"/>
  <c r="O32" i="1" s="1"/>
  <c r="CY50" i="1"/>
  <c r="X50" i="1" s="1"/>
  <c r="GK116" i="1"/>
  <c r="AE133" i="1"/>
  <c r="CZ116" i="1"/>
  <c r="Y116" i="1" s="1"/>
  <c r="GM116" i="1" s="1"/>
  <c r="GM68" i="1"/>
  <c r="GO68" i="1"/>
  <c r="GM113" i="1"/>
  <c r="GN113" i="1"/>
  <c r="GM121" i="1"/>
  <c r="GN121" i="1"/>
  <c r="GM60" i="1"/>
  <c r="GO60" i="1"/>
  <c r="GM64" i="1"/>
  <c r="GO64" i="1"/>
  <c r="BB110" i="1"/>
  <c r="F146" i="1"/>
  <c r="AE194" i="1"/>
  <c r="R199" i="1"/>
  <c r="AQ26" i="1"/>
  <c r="F88" i="1"/>
  <c r="AQ133" i="1"/>
  <c r="BZ110" i="1"/>
  <c r="F222" i="1"/>
  <c r="V194" i="1"/>
  <c r="CZ119" i="1"/>
  <c r="Y119" i="1" s="1"/>
  <c r="GO119" i="1" s="1"/>
  <c r="CC133" i="1" s="1"/>
  <c r="AL199" i="1"/>
  <c r="CH199" i="1"/>
  <c r="CE199" i="1"/>
  <c r="CF199" i="1"/>
  <c r="P199" i="1"/>
  <c r="AC194" i="1"/>
  <c r="AH26" i="1" l="1"/>
  <c r="U78" i="1"/>
  <c r="GO38" i="1"/>
  <c r="GM38" i="1"/>
  <c r="CC110" i="1"/>
  <c r="AT133" i="1"/>
  <c r="AL194" i="1"/>
  <c r="Y199" i="1"/>
  <c r="BB22" i="1"/>
  <c r="BB228" i="1"/>
  <c r="F175" i="1"/>
  <c r="GM48" i="1"/>
  <c r="GN48" i="1"/>
  <c r="GN30" i="1"/>
  <c r="GM30" i="1"/>
  <c r="GN70" i="1"/>
  <c r="GM70" i="1"/>
  <c r="CA194" i="1"/>
  <c r="AR199" i="1"/>
  <c r="Q110" i="1"/>
  <c r="F145" i="1"/>
  <c r="AE26" i="1"/>
  <c r="R78" i="1"/>
  <c r="AX110" i="1"/>
  <c r="F140" i="1"/>
  <c r="GM63" i="1"/>
  <c r="GM36" i="1"/>
  <c r="CY42" i="1"/>
  <c r="X42" i="1" s="1"/>
  <c r="CZ42" i="1"/>
  <c r="Y42" i="1" s="1"/>
  <c r="GM42" i="1" s="1"/>
  <c r="CF194" i="1"/>
  <c r="AW199" i="1"/>
  <c r="AQ110" i="1"/>
  <c r="F143" i="1"/>
  <c r="AO22" i="1"/>
  <c r="F166" i="1"/>
  <c r="AO228" i="1"/>
  <c r="CD26" i="1"/>
  <c r="AU78" i="1"/>
  <c r="AF78" i="1"/>
  <c r="S110" i="1"/>
  <c r="F148" i="1"/>
  <c r="AX162" i="1"/>
  <c r="AG26" i="1"/>
  <c r="T78" i="1"/>
  <c r="AP22" i="1"/>
  <c r="AP228" i="1"/>
  <c r="F171" i="1"/>
  <c r="G16" i="2" s="1"/>
  <c r="G19" i="2" s="1"/>
  <c r="CB133" i="1"/>
  <c r="GN72" i="1"/>
  <c r="GM119" i="1"/>
  <c r="CA133" i="1" s="1"/>
  <c r="AZ26" i="1"/>
  <c r="AZ162" i="1"/>
  <c r="F89" i="1"/>
  <c r="CE110" i="1"/>
  <c r="AV133" i="1"/>
  <c r="F211" i="1"/>
  <c r="Q194" i="1"/>
  <c r="CE194" i="1"/>
  <c r="AV199" i="1"/>
  <c r="AQ162" i="1"/>
  <c r="GO41" i="1"/>
  <c r="GM41" i="1"/>
  <c r="CY39" i="1"/>
  <c r="X39" i="1" s="1"/>
  <c r="CZ39" i="1"/>
  <c r="Y39" i="1" s="1"/>
  <c r="AL78" i="1" s="1"/>
  <c r="CD199" i="1"/>
  <c r="GN116" i="1"/>
  <c r="GO65" i="1"/>
  <c r="GM65" i="1"/>
  <c r="X199" i="1"/>
  <c r="AK194" i="1"/>
  <c r="GO54" i="1"/>
  <c r="AD78" i="1"/>
  <c r="CH110" i="1"/>
  <c r="AY133" i="1"/>
  <c r="GO45" i="1"/>
  <c r="GM45" i="1"/>
  <c r="GM37" i="1"/>
  <c r="P194" i="1"/>
  <c r="F202" i="1"/>
  <c r="R133" i="1"/>
  <c r="AE110" i="1"/>
  <c r="AJ26" i="1"/>
  <c r="W78" i="1"/>
  <c r="GO49" i="1"/>
  <c r="GM49" i="1"/>
  <c r="CY73" i="1"/>
  <c r="X73" i="1" s="1"/>
  <c r="GM73" i="1" s="1"/>
  <c r="CZ73" i="1"/>
  <c r="Y73" i="1" s="1"/>
  <c r="GN73" i="1" s="1"/>
  <c r="BC22" i="1"/>
  <c r="F178" i="1"/>
  <c r="BC228" i="1"/>
  <c r="AX194" i="1"/>
  <c r="F206" i="1"/>
  <c r="GO51" i="1"/>
  <c r="GM51" i="1"/>
  <c r="CF110" i="1"/>
  <c r="AW133" i="1"/>
  <c r="F154" i="1"/>
  <c r="T110" i="1"/>
  <c r="F213" i="1"/>
  <c r="R194" i="1"/>
  <c r="CJ26" i="1"/>
  <c r="BA78" i="1"/>
  <c r="AZ194" i="1"/>
  <c r="F210" i="1"/>
  <c r="AY199" i="1"/>
  <c r="CH194" i="1"/>
  <c r="GM32" i="1"/>
  <c r="GN32" i="1"/>
  <c r="GM62" i="1"/>
  <c r="GO62" i="1"/>
  <c r="AI78" i="1"/>
  <c r="AC78" i="1"/>
  <c r="AB194" i="1"/>
  <c r="O199" i="1"/>
  <c r="S194" i="1"/>
  <c r="F214" i="1"/>
  <c r="J17" i="2" s="1"/>
  <c r="AL133" i="1"/>
  <c r="F152" i="1"/>
  <c r="AU110" i="1"/>
  <c r="CZ46" i="1"/>
  <c r="Y46" i="1" s="1"/>
  <c r="CY46" i="1"/>
  <c r="X46" i="1" s="1"/>
  <c r="GO46" i="1" s="1"/>
  <c r="CP52" i="1"/>
  <c r="O52" i="1" s="1"/>
  <c r="CP39" i="1"/>
  <c r="O39" i="1" s="1"/>
  <c r="AB78" i="1" s="1"/>
  <c r="F144" i="1"/>
  <c r="AZ110" i="1"/>
  <c r="AK110" i="1"/>
  <c r="X133" i="1"/>
  <c r="AB110" i="1"/>
  <c r="O133" i="1"/>
  <c r="GN71" i="1"/>
  <c r="GM71" i="1"/>
  <c r="BA110" i="1"/>
  <c r="F153" i="1"/>
  <c r="P110" i="1"/>
  <c r="F136" i="1"/>
  <c r="CY52" i="1"/>
  <c r="X52" i="1" s="1"/>
  <c r="W110" i="1"/>
  <c r="F157" i="1"/>
  <c r="AB26" i="1" l="1"/>
  <c r="O78" i="1"/>
  <c r="CC78" i="1"/>
  <c r="CA110" i="1"/>
  <c r="AR133" i="1"/>
  <c r="F135" i="1"/>
  <c r="O110" i="1"/>
  <c r="AL26" i="1"/>
  <c r="Y78" i="1"/>
  <c r="AQ22" i="1"/>
  <c r="AQ228" i="1"/>
  <c r="F172" i="1"/>
  <c r="AZ22" i="1"/>
  <c r="AZ228" i="1"/>
  <c r="F173" i="1"/>
  <c r="CB110" i="1"/>
  <c r="AS133" i="1"/>
  <c r="AR194" i="1"/>
  <c r="F226" i="1"/>
  <c r="AK78" i="1"/>
  <c r="GM46" i="1"/>
  <c r="AC26" i="1"/>
  <c r="CH78" i="1"/>
  <c r="CE78" i="1"/>
  <c r="P78" i="1"/>
  <c r="CF78" i="1"/>
  <c r="AW110" i="1"/>
  <c r="F139" i="1"/>
  <c r="AY110" i="1"/>
  <c r="F141" i="1"/>
  <c r="F204" i="1"/>
  <c r="AV194" i="1"/>
  <c r="AV110" i="1"/>
  <c r="F138" i="1"/>
  <c r="T26" i="1"/>
  <c r="F99" i="1"/>
  <c r="T162" i="1"/>
  <c r="AO18" i="1"/>
  <c r="F232" i="1"/>
  <c r="F225" i="1"/>
  <c r="Y194" i="1"/>
  <c r="AT110" i="1"/>
  <c r="F151" i="1"/>
  <c r="AL110" i="1"/>
  <c r="Y133" i="1"/>
  <c r="AY194" i="1"/>
  <c r="F207" i="1"/>
  <c r="W26" i="1"/>
  <c r="W162" i="1"/>
  <c r="F102" i="1"/>
  <c r="F158" i="1"/>
  <c r="X110" i="1"/>
  <c r="GM39" i="1"/>
  <c r="GO39" i="1"/>
  <c r="AI26" i="1"/>
  <c r="V78" i="1"/>
  <c r="GO42" i="1"/>
  <c r="AF26" i="1"/>
  <c r="S78" i="1"/>
  <c r="F205" i="1"/>
  <c r="AW194" i="1"/>
  <c r="R26" i="1"/>
  <c r="F92" i="1"/>
  <c r="R162" i="1"/>
  <c r="U26" i="1"/>
  <c r="F100" i="1"/>
  <c r="U162" i="1"/>
  <c r="GM52" i="1"/>
  <c r="CA78" i="1" s="1"/>
  <c r="GO52" i="1"/>
  <c r="O194" i="1"/>
  <c r="F201" i="1"/>
  <c r="BA26" i="1"/>
  <c r="F98" i="1"/>
  <c r="BA162" i="1"/>
  <c r="BC18" i="1"/>
  <c r="F244" i="1"/>
  <c r="R110" i="1"/>
  <c r="F147" i="1"/>
  <c r="AD26" i="1"/>
  <c r="Q78" i="1"/>
  <c r="F224" i="1"/>
  <c r="X194" i="1"/>
  <c r="AU199" i="1"/>
  <c r="CD194" i="1"/>
  <c r="AP18" i="1"/>
  <c r="F237" i="1"/>
  <c r="AX22" i="1"/>
  <c r="AX228" i="1"/>
  <c r="F169" i="1"/>
  <c r="AU26" i="1"/>
  <c r="AU162" i="1"/>
  <c r="F97" i="1"/>
  <c r="CB78" i="1"/>
  <c r="BB18" i="1"/>
  <c r="F241" i="1"/>
  <c r="CA26" i="1" l="1"/>
  <c r="AR78" i="1"/>
  <c r="AU22" i="1"/>
  <c r="AU228" i="1"/>
  <c r="F181" i="1"/>
  <c r="U22" i="1"/>
  <c r="F184" i="1"/>
  <c r="U228" i="1"/>
  <c r="AK26" i="1"/>
  <c r="X78" i="1"/>
  <c r="S26" i="1"/>
  <c r="S162" i="1"/>
  <c r="F93" i="1"/>
  <c r="CH26" i="1"/>
  <c r="AY78" i="1"/>
  <c r="AQ18" i="1"/>
  <c r="F238" i="1"/>
  <c r="CC26" i="1"/>
  <c r="AT78" i="1"/>
  <c r="CB26" i="1"/>
  <c r="AS78" i="1"/>
  <c r="CF26" i="1"/>
  <c r="AW78" i="1"/>
  <c r="AZ18" i="1"/>
  <c r="F239" i="1"/>
  <c r="O26" i="1"/>
  <c r="F80" i="1"/>
  <c r="O162" i="1"/>
  <c r="AU194" i="1"/>
  <c r="F218" i="1"/>
  <c r="H17" i="2" s="1"/>
  <c r="I17" i="2" s="1"/>
  <c r="R22" i="1"/>
  <c r="F176" i="1"/>
  <c r="R228" i="1"/>
  <c r="V26" i="1"/>
  <c r="F101" i="1"/>
  <c r="V162" i="1"/>
  <c r="CE26" i="1"/>
  <c r="AV78" i="1"/>
  <c r="BA22" i="1"/>
  <c r="F182" i="1"/>
  <c r="BA228" i="1"/>
  <c r="AX18" i="1"/>
  <c r="F235" i="1"/>
  <c r="Q26" i="1"/>
  <c r="F90" i="1"/>
  <c r="Q162" i="1"/>
  <c r="W22" i="1"/>
  <c r="F186" i="1"/>
  <c r="W228" i="1"/>
  <c r="Y110" i="1"/>
  <c r="F159" i="1"/>
  <c r="T22" i="1"/>
  <c r="F183" i="1"/>
  <c r="T228" i="1"/>
  <c r="P26" i="1"/>
  <c r="P162" i="1"/>
  <c r="F81" i="1"/>
  <c r="AS110" i="1"/>
  <c r="F150" i="1"/>
  <c r="Y26" i="1"/>
  <c r="F104" i="1"/>
  <c r="Y162" i="1"/>
  <c r="AR110" i="1"/>
  <c r="F160" i="1"/>
  <c r="S22" i="1" l="1"/>
  <c r="S228" i="1"/>
  <c r="F177" i="1"/>
  <c r="J16" i="2" s="1"/>
  <c r="J19" i="2" s="1"/>
  <c r="U18" i="1"/>
  <c r="F250" i="1"/>
  <c r="AW26" i="1"/>
  <c r="F84" i="1"/>
  <c r="AW162" i="1"/>
  <c r="AT26" i="1"/>
  <c r="F96" i="1"/>
  <c r="AT162" i="1"/>
  <c r="AY26" i="1"/>
  <c r="F86" i="1"/>
  <c r="AY162" i="1"/>
  <c r="Y22" i="1"/>
  <c r="F188" i="1"/>
  <c r="Y228" i="1"/>
  <c r="T18" i="1"/>
  <c r="F249" i="1"/>
  <c r="Q22" i="1"/>
  <c r="F174" i="1"/>
  <c r="Q228" i="1"/>
  <c r="F83" i="1"/>
  <c r="AV26" i="1"/>
  <c r="AV162" i="1"/>
  <c r="X26" i="1"/>
  <c r="X162" i="1"/>
  <c r="F103" i="1"/>
  <c r="AR26" i="1"/>
  <c r="F105" i="1"/>
  <c r="F106" i="1" s="1"/>
  <c r="AR162" i="1"/>
  <c r="P22" i="1"/>
  <c r="P228" i="1"/>
  <c r="F165" i="1"/>
  <c r="V22" i="1"/>
  <c r="V228" i="1"/>
  <c r="F185" i="1"/>
  <c r="O22" i="1"/>
  <c r="O228" i="1"/>
  <c r="F164" i="1"/>
  <c r="AU18" i="1"/>
  <c r="F247" i="1"/>
  <c r="W18" i="1"/>
  <c r="F252" i="1"/>
  <c r="BA18" i="1"/>
  <c r="F248" i="1"/>
  <c r="R18" i="1"/>
  <c r="F242" i="1"/>
  <c r="AS26" i="1"/>
  <c r="F95" i="1"/>
  <c r="AS162" i="1"/>
  <c r="H16" i="2"/>
  <c r="H19" i="2" s="1"/>
  <c r="V18" i="1" l="1"/>
  <c r="F251" i="1"/>
  <c r="AW22" i="1"/>
  <c r="F168" i="1"/>
  <c r="AW228" i="1"/>
  <c r="AS22" i="1"/>
  <c r="F179" i="1"/>
  <c r="E16" i="2" s="1"/>
  <c r="AS228" i="1"/>
  <c r="O18" i="1"/>
  <c r="F230" i="1"/>
  <c r="AR22" i="1"/>
  <c r="F189" i="1"/>
  <c r="F190" i="1" s="1"/>
  <c r="AR228" i="1"/>
  <c r="X22" i="1"/>
  <c r="F187" i="1"/>
  <c r="X228" i="1"/>
  <c r="AT22" i="1"/>
  <c r="AT228" i="1"/>
  <c r="F180" i="1"/>
  <c r="F16" i="2" s="1"/>
  <c r="F19" i="2" s="1"/>
  <c r="Q18" i="1"/>
  <c r="F240" i="1"/>
  <c r="AY22" i="1"/>
  <c r="F170" i="1"/>
  <c r="AY228" i="1"/>
  <c r="S18" i="1"/>
  <c r="F243" i="1"/>
  <c r="P18" i="1"/>
  <c r="F231" i="1"/>
  <c r="AV22" i="1"/>
  <c r="F167" i="1"/>
  <c r="AV228" i="1"/>
  <c r="Y18" i="1"/>
  <c r="F254" i="1"/>
  <c r="AR18" i="1" l="1"/>
  <c r="F255" i="1"/>
  <c r="AW18" i="1"/>
  <c r="F234" i="1"/>
  <c r="AY18" i="1"/>
  <c r="F236" i="1"/>
  <c r="X18" i="1"/>
  <c r="F253" i="1"/>
  <c r="AS18" i="1"/>
  <c r="F245" i="1"/>
  <c r="AV18" i="1"/>
  <c r="F233" i="1"/>
  <c r="I16" i="2"/>
  <c r="I19" i="2" s="1"/>
  <c r="E19" i="2"/>
  <c r="AT18" i="1"/>
  <c r="F246" i="1"/>
</calcChain>
</file>

<file path=xl/sharedStrings.xml><?xml version="1.0" encoding="utf-8"?>
<sst xmlns="http://schemas.openxmlformats.org/spreadsheetml/2006/main" count="6256" uniqueCount="731">
  <si>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</si>
  <si>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</si>
  <si>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</si>
  <si>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</si>
  <si>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</si>
  <si>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</si>
  <si>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СП-1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</si>
  <si>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</si>
  <si>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</si>
  <si>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</si>
  <si>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</si>
  <si>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</si>
  <si>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</si>
  <si>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</si>
  <si>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</si>
  <si>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</si>
  <si>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11</t>
  </si>
  <si>
    <t>Ведомость объемов работ по перефиксации КЛ-0,4 кВ из ИВРУ в СП-1 (Приложение №6 к Техническому заданию)</t>
  </si>
  <si>
    <t>Новый раздел</t>
  </si>
  <si>
    <t>Строительно-монтажные работы</t>
  </si>
  <si>
    <t>1</t>
  </si>
  <si>
    <t>т01-01-01-004</t>
  </si>
  <si>
    <t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t>
  </si>
  <si>
    <t>1 Т ГРУЗА</t>
  </si>
  <si>
    <t>ФССЦпг-2001, т01-01-01-004,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</si>
  <si>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</si>
  <si>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</si>
  <si>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</si>
  <si>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</si>
  <si>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</si>
  <si>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 (со склада ОДПС на площадку)</t>
  </si>
  <si>
    <t>ФССЦпг-2001, т03-21-01-002,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</si>
  <si>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</si>
  <si>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</si>
  <si>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</si>
  <si>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3</t>
  </si>
  <si>
    <t>27-12-010-02</t>
  </si>
  <si>
    <t>Устройство дорог из сборных железобетонных плит площадью более 3 м2 (плиты - материал Заказчика)</t>
  </si>
  <si>
    <t>100 м3</t>
  </si>
  <si>
    <t>ФЕР-2001, 27-12-010-02, приказ Минстроя России №1039/пр от 30.12.2016г.</t>
  </si>
  <si>
    <t>)*1,2</t>
  </si>
  <si>
    <t>Общестроительные работы</t>
  </si>
  <si>
    <t>Автомобильные дороги</t>
  </si>
  <si>
    <t>ФЕР-27</t>
  </si>
  <si>
    <t>Поправка: Прил.2, Табл.1, п. 4</t>
  </si>
  <si>
    <t>*0,85</t>
  </si>
  <si>
    <t>*0,8</t>
  </si>
  <si>
    <t>4</t>
  </si>
  <si>
    <t>05.1.08.06-0071 (материал Заказчика)</t>
  </si>
  <si>
    <t>Плиты железобетонные для покрытий автомобильных дорог</t>
  </si>
  <si>
    <t>м3</t>
  </si>
  <si>
    <t>ФССЦ-2001, 05.1.08.06-0071, приказ Минстроя России №1039/пр от 30.12.2016г.</t>
  </si>
  <si>
    <t>05.1.08.06-0071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</si>
  <si>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</si>
  <si>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</si>
  <si>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</si>
  <si>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5</t>
  </si>
  <si>
    <t>27-12-010-04</t>
  </si>
  <si>
    <t>Разборка дорог из сборных железобетонных плит площадью более 3 м2</t>
  </si>
  <si>
    <t>ФЕР-2001, 27-12-010-04, приказ Минстроя России №1039/пр от 30.12.2016г.</t>
  </si>
  <si>
    <t>6</t>
  </si>
  <si>
    <t>т03-21-01-001</t>
  </si>
  <si>
    <t>Перевозка грузов I класса автомобилями-самосвалами грузоподъемностью 10 т работающих вне карьера на расстояние до 1 км (железобетонные плиты ПАГ-18)</t>
  </si>
  <si>
    <t>ФССЦпг-2001, т03-21-01-001, приказ Минстроя России №1039/пр от 30.12.2016г.</t>
  </si>
  <si>
    <t>7</t>
  </si>
  <si>
    <t>01-02-057-02</t>
  </si>
  <si>
    <t>Разработка грунта вручную в траншеях глубиной до 2 м без креплений с откосами, группа грунтов 2</t>
  </si>
  <si>
    <t>ФЕР-2001, 01-02-057-02, приказ Минстроя России №1039/пр от 30.12.2016г.</t>
  </si>
  <si>
    <t>Земляные работы, выполняемые  ручным способом</t>
  </si>
  <si>
    <t>ФЕР-01</t>
  </si>
  <si>
    <t>8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</si>
  <si>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</si>
  <si>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</si>
  <si>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</si>
  <si>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</si>
  <si>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</si>
  <si>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</si>
  <si>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</si>
  <si>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9</t>
  </si>
  <si>
    <t>м08-02-142-02</t>
  </si>
  <si>
    <t>На каждый последующий кабель добавлять к расценке 08-02-142-01 (при кол-ве КЛ в траншее 8 шт.)</t>
  </si>
  <si>
    <t>ФЕРм-2001, м08-02-142-02, приказ Минстроя России №1039/пр от 30.12.2016г.</t>
  </si>
  <si>
    <t>10</t>
  </si>
  <si>
    <t>02.3.01.02-0015</t>
  </si>
  <si>
    <t>Песок природный для строительных работ средний</t>
  </si>
  <si>
    <t>ФССЦ-2001, 02.3.01.02-0015, приказ Минстроя России №1039/пр от 30.12.2016г.</t>
  </si>
  <si>
    <t>м08-02-141-01</t>
  </si>
  <si>
    <t>Кабель до 35 кВ в готовых траншеях без покрытий, масса 1 м до 1 кг</t>
  </si>
  <si>
    <t>ФЕРм-2001, м08-02-141-01, приказ Минстроя России №1039/пр от 30.12.2016г.</t>
  </si>
  <si>
    <t>11,1</t>
  </si>
  <si>
    <t>п.4 Мониторинга цен №3-ВСЭ</t>
  </si>
  <si>
    <t>Кабель АПвБбШп 4х16</t>
  </si>
  <si>
    <t>м</t>
  </si>
  <si>
    <t>[97,32 /  7,3] +  3% Трансп +  2% Заг.скл</t>
  </si>
  <si>
    <t>12</t>
  </si>
  <si>
    <t>м08-02-141-02</t>
  </si>
  <si>
    <t>Кабель до 35 кВ в готовых траншеях без покрытий, масса 1 м до 2 кг</t>
  </si>
  <si>
    <t>ФЕРм-2001, м08-02-141-02, приказ Минстроя России №1039/пр от 30.12.2016г.</t>
  </si>
  <si>
    <t>12,1</t>
  </si>
  <si>
    <t>п.12 Мониторинга цен №3-ВСЭ</t>
  </si>
  <si>
    <t>Кабель АПвБбШп 4х35</t>
  </si>
  <si>
    <t>[149,25 /  7,3] +  3% Трансп +  2% Заг.скл</t>
  </si>
  <si>
    <t>12,2</t>
  </si>
  <si>
    <t>п.11 Мониторинга цен №3-ВСЭ</t>
  </si>
  <si>
    <t>Кабель АПвБбШп 4х50</t>
  </si>
  <si>
    <t>[197,1 /  7,3] +  3% Трансп +  2% Заг.скл</t>
  </si>
  <si>
    <t>12,3</t>
  </si>
  <si>
    <t>п.6 Мониторинга цен №3-ВСЭ</t>
  </si>
  <si>
    <t>Кабель ВБбШв 4х70</t>
  </si>
  <si>
    <t>[1 292,37 /  7,3] +  3% Трансп +  2% Заг.скл</t>
  </si>
  <si>
    <t>13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</si>
  <si>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</si>
  <si>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</si>
  <si>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</si>
  <si>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14</t>
  </si>
  <si>
    <t>м08-02-143-04</t>
  </si>
  <si>
    <t>Покрытие кабеля, проложенного в траншее плитами каждого последующего</t>
  </si>
  <si>
    <t>ФЕРм-2001, м08-02-143-04, приказ Минстроя России №1039/пр от 30.12.2016г.</t>
  </si>
  <si>
    <t>14,1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</si>
  <si>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</si>
  <si>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</si>
  <si>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</si>
  <si>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</si>
  <si>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15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</si>
  <si>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</si>
  <si>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</si>
  <si>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</si>
  <si>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15,1</t>
  </si>
  <si>
    <t>16</t>
  </si>
  <si>
    <t>м08-02-147-10</t>
  </si>
  <si>
    <t>Кабель до 35 кВ по установленным конструкциям и лоткам с креплением по всей длине, масса 1 м кабеля до 1 кг</t>
  </si>
  <si>
    <t>ФЕРм-2001, м08-02-147-10, приказ Минстроя России №1039/пр от 30.12.2016г.</t>
  </si>
  <si>
    <t>16,1</t>
  </si>
  <si>
    <t>17</t>
  </si>
  <si>
    <t>м08-02-147-11</t>
  </si>
  <si>
    <t>Кабель до 35 кВ по установленным конструкциям и лоткам с креплением по всей длине, масса 1 м кабеля до 2 кг</t>
  </si>
  <si>
    <t>ФЕРм-2001, м08-02-147-11, приказ Минстроя России №1039/пр от 30.12.2016г.</t>
  </si>
  <si>
    <t>17,1</t>
  </si>
  <si>
    <t>17,2</t>
  </si>
  <si>
    <t>17,3</t>
  </si>
  <si>
    <t>18</t>
  </si>
  <si>
    <t>м08-02-159-01</t>
  </si>
  <si>
    <t>Заделка концевая в резиновой перчатке для 3-5-жильного кабеля напряжением до 1 кВ, сечение одной жилы до 35 мм2</t>
  </si>
  <si>
    <t>ШТ</t>
  </si>
  <si>
    <t>ФЕРм-2001, м08-02-159-01, приказ Минстроя России №1039/пр от 30.12.2016г.</t>
  </si>
  <si>
    <t>18,1</t>
  </si>
  <si>
    <t>п.1 Мониторинга цен №3-ВСЭ</t>
  </si>
  <si>
    <t>Муфта концевая 4ПКТп(б)-1 16/25 (Б) нг-LS</t>
  </si>
  <si>
    <t>[1 116,1 /  7,3] +  3% Трансп +  2% Заг.скл</t>
  </si>
  <si>
    <t>18,2</t>
  </si>
  <si>
    <t>п.2 Мониторинга цен №3-ВСЭ</t>
  </si>
  <si>
    <t>Муфта концевая 4ПКТп(б)-1 25/50 (Б) нг-LS</t>
  </si>
  <si>
    <t>[1 651,69 /  7,3] +  3% Трансп +  2% Заг.скл</t>
  </si>
  <si>
    <t>19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</si>
  <si>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</si>
  <si>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</si>
  <si>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ФЕРм-2001, м08-02-159-02, приказ Минстроя России №1039/пр от 30.12.2016г.</t>
  </si>
  <si>
    <t>19,1</t>
  </si>
  <si>
    <t>19,2</t>
  </si>
  <si>
    <t>п.3 Мониторинга цен №3-ВСЭ</t>
  </si>
  <si>
    <t>Муфта концевая 4ПКТп(б)-1 70/120 (Б) нг-LS</t>
  </si>
  <si>
    <t>[2 149,15 /  7,3] +  3% Трансп +  2% Заг.скл</t>
  </si>
  <si>
    <t>20</t>
  </si>
  <si>
    <t>м08-02-167-01</t>
  </si>
  <si>
    <t>Муфта соединительная эпоксидная для 3-5-жильного кабеля напряжением до 1 кВ, сечение одной жилы до 35 мм2</t>
  </si>
  <si>
    <t>ФЕРм-2001, м08-02-167-01, приказ Минстроя России №1039/пр от 30.12.2016г.</t>
  </si>
  <si>
    <t>20,1</t>
  </si>
  <si>
    <t>п.7 Мониторинга цен №3-ВСЭ</t>
  </si>
  <si>
    <t>Муфта соединительная 4ПСТп(б)-1 16/25 (Б)</t>
  </si>
  <si>
    <t>[961,02 /  7,3] +  3% Трансп +  2% Заг.скл</t>
  </si>
  <si>
    <t>20,2</t>
  </si>
  <si>
    <t>п.8 Мониторинга цен №3-ВСЭ</t>
  </si>
  <si>
    <t>Муфта соединительная 4ПСТп(б)-1 25/50 (Б)</t>
  </si>
  <si>
    <t>[1 306,78 /  7,3] +  3% Трансп +  2% Заг.скл</t>
  </si>
  <si>
    <t>21</t>
  </si>
  <si>
    <t>м08-02-167-02</t>
  </si>
  <si>
    <t>Муфта соединительная эпоксидная для 3-5-жильного кабеля напряжением до 1 кВ, сечение одной жилы до 70 мм2</t>
  </si>
  <si>
    <t>ФЕРм-2001, м08-02-167-02, приказ Минстроя России №1039/пр от 30.12.2016г.</t>
  </si>
  <si>
    <t>21,1</t>
  </si>
  <si>
    <t>21,2</t>
  </si>
  <si>
    <t>п.9 Мониторинга цен №3-ВСЭ</t>
  </si>
  <si>
    <t>Муфта соединительная 4ПСТп(б)-1 70/120 (Б)</t>
  </si>
  <si>
    <t>[1 634,75 /  7,3] +  3% Трансп +  2% Заг.скл</t>
  </si>
  <si>
    <t>22</t>
  </si>
  <si>
    <t>м08-02-144-03</t>
  </si>
  <si>
    <t>Присоединение к зажимам жил проводов или кабелей сечением до 16 мм2</t>
  </si>
  <si>
    <t>100 ШТ</t>
  </si>
  <si>
    <t>ФЕРм-2001, м08-02-144-03, приказ Минстроя России №1039/пр от 30.12.2016г.</t>
  </si>
  <si>
    <t>23</t>
  </si>
  <si>
    <t>м08-02-144-04</t>
  </si>
  <si>
    <t>Присоединение к зажимам жил проводов или кабелей сечением до 35 мм2</t>
  </si>
  <si>
    <t>ФЕРм-2001, м08-02-144-04, приказ Минстроя России №1039/пр от 30.12.2016г.</t>
  </si>
  <si>
    <t>24</t>
  </si>
  <si>
    <t>м08-02-144-05</t>
  </si>
  <si>
    <t>Присоединение к зажимам жил проводов или кабелей сечением до 70 мм2</t>
  </si>
  <si>
    <t>ФЕРм-2001, м08-02-144-05, приказ Минстроя России №1039/пр от 30.12.2016г.</t>
  </si>
  <si>
    <t>25</t>
  </si>
  <si>
    <t>26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</si>
  <si>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</si>
  <si>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</si>
  <si>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</si>
  <si>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</si>
  <si>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</si>
  <si>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</si>
  <si>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27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</si>
  <si>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</si>
  <si>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</si>
  <si>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</si>
  <si>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27,1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</si>
  <si>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</si>
  <si>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</si>
  <si>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</si>
  <si>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</si>
  <si>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28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</si>
  <si>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</si>
  <si>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</si>
  <si>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</si>
  <si>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29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</si>
  <si>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</si>
  <si>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</si>
  <si>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</si>
  <si>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30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</si>
  <si>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</si>
  <si>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</si>
  <si>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</si>
  <si>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</si>
  <si>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</si>
  <si>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</si>
  <si>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</si>
  <si>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</si>
  <si>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</si>
  <si>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</si>
  <si>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</si>
  <si>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</si>
  <si>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</si>
  <si>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</si>
  <si>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</si>
  <si>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</si>
  <si>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</si>
  <si>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</si>
  <si>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</si>
  <si>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</si>
  <si>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</si>
  <si>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</si>
  <si>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</si>
  <si>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</si>
  <si>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</si>
  <si>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</si>
  <si>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</si>
  <si>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</si>
  <si>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</si>
  <si>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</si>
  <si>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</si>
  <si>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</si>
  <si>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</si>
  <si>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</si>
  <si>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</si>
  <si>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</si>
  <si>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</si>
  <si>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</si>
  <si>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</si>
  <si>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</si>
  <si>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</si>
  <si>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</si>
  <si>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</si>
  <si>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</si>
  <si>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</si>
  <si>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</si>
  <si>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</si>
  <si>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</si>
  <si>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</si>
  <si>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</si>
  <si>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</si>
  <si>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</si>
  <si>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</si>
  <si>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</si>
  <si>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</si>
  <si>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</si>
  <si>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</si>
  <si>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</si>
  <si>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Итог1</t>
  </si>
  <si>
    <t>Итого по разделу без учета материалов Заказчика</t>
  </si>
  <si>
    <t>Демонтаж ИВРУ в районе СП-1 и демонтаж ВЛ-0,4 кВ от КТП-2 до ИВРУ</t>
  </si>
  <si>
    <t>31</t>
  </si>
  <si>
    <t>33-04-042-01</t>
  </si>
  <si>
    <t>Демонтаж опор ВЛ 0,38-10 кВ без приставок одностоечных</t>
  </si>
  <si>
    <t>ФЕР-2001, 33-04-042-01, приказ Минстроя России №1039/пр от 30.12.2016г.</t>
  </si>
  <si>
    <t>Линии элекропередач</t>
  </si>
  <si>
    <t>ФЕР-33</t>
  </si>
  <si>
    <t>32</t>
  </si>
  <si>
    <t>33-04-042-02</t>
  </si>
  <si>
    <t>Демонтаж опор ВЛ 0,38-10 кВ без приставок одностоечных с подкосом</t>
  </si>
  <si>
    <t>ФЕР-2001, 33-04-042-02, приказ Минстроя России №1039/пр от 30.12.2016г.</t>
  </si>
  <si>
    <t>33</t>
  </si>
  <si>
    <t>33-04-042-03</t>
  </si>
  <si>
    <t>Демонтаж опор ВЛ 0,38-10 кВ без приставок одностоечных с двумя подкосами</t>
  </si>
  <si>
    <t>ФЕР-2001, 33-04-042-03, приказ Минстроя России №1039/пр от 30.12.2016г.</t>
  </si>
  <si>
    <t>34</t>
  </si>
  <si>
    <t>33-01-001-10</t>
  </si>
  <si>
    <t>Демонтаж сборных железобетонных анкерных плит объемом до 0,5 м3 (Плита П-3и: 0,05*2*2+0,05*3*1=0,35 м3)</t>
  </si>
  <si>
    <t>ФЕР-2001, 33-01-001-10, приказ Минстроя России №1039/пр от 30.12.2016г.</t>
  </si>
  <si>
    <t>)*0</t>
  </si>
  <si>
    <t>)*0,8)*1,2</t>
  </si>
  <si>
    <t>Поправка: Табл.2, п.1  Поправка: Прил.2, Табл.1, п. 4</t>
  </si>
  <si>
    <t>35</t>
  </si>
  <si>
    <t>33-04-040-01</t>
  </si>
  <si>
    <t>Демонтаж 3-х проводов ВЛ 0,38 кВ с одной опоры</t>
  </si>
  <si>
    <t>ФЕР-2001, 33-04-040-01, приказ Минстроя России №1039/пр от 30.12.2016г.</t>
  </si>
  <si>
    <t>36</t>
  </si>
  <si>
    <t>33-04-040-02</t>
  </si>
  <si>
    <t>Демонтаж одного дополнительного провода с одной опоры (кол-во провода на опорах - 1)</t>
  </si>
  <si>
    <t>ФЕР-2001, 33-04-040-02, приказ Минстроя России №1039/пр от 30.12.2016г.</t>
  </si>
  <si>
    <t>)*2</t>
  </si>
  <si>
    <t>)*1,2)*2</t>
  </si>
  <si>
    <t>37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</si>
  <si>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</si>
  <si>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</si>
  <si>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</si>
  <si>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)*0,7)*1,2</t>
  </si>
  <si>
    <t>Поправка: Табл.3, п.1  Поправка: Прил.2, Табл.1, п. 4</t>
  </si>
  <si>
    <t>38</t>
  </si>
  <si>
    <t>Присоединение к зажимам жил проводов или кабелей сечением до 70 мм2 (отключение жил проводов)</t>
  </si>
  <si>
    <t>39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</si>
  <si>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</si>
  <si>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</si>
  <si>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</si>
  <si>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</si>
  <si>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</si>
  <si>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</si>
  <si>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40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</si>
  <si>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</si>
  <si>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</si>
  <si>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</si>
  <si>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</si>
  <si>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41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</si>
  <si>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</si>
  <si>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</si>
  <si>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</si>
  <si>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42</t>
  </si>
  <si>
    <t>т01-01-01-003</t>
  </si>
  <si>
    <t>Погрузочные работы при автомобильных перевозках изделий из сборного железобетона, бетона, керамзитобетона массой до 3 т</t>
  </si>
  <si>
    <t>ФССЦпг-2001, т01-01-01-003, приказ Минстроя России №1039/пр от 30.12.2016г.</t>
  </si>
  <si>
    <t>43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</si>
  <si>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</si>
  <si>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</si>
  <si>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</si>
  <si>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44</t>
  </si>
  <si>
    <t>т01-01-01-045</t>
  </si>
  <si>
    <t>Погрузочные работы при автомобильных перевозках прочих материалов, деталей (с использованием погрузчика)</t>
  </si>
  <si>
    <t>ФССЦпг-2001, т01-01-01-045, приказ Минстроя России №1039/пр от 30.12.2016г.</t>
  </si>
  <si>
    <t>45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</si>
  <si>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</si>
  <si>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</si>
  <si>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</si>
  <si>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46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</si>
  <si>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</si>
  <si>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</si>
  <si>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</si>
  <si>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47</t>
  </si>
  <si>
    <t>т01-01-02-003</t>
  </si>
  <si>
    <t>Разгрузочные работы при автомобильных перевозках изделий из сборного железобетона, бетона, керамзитобетона массой до 3 т</t>
  </si>
  <si>
    <t>ФССЦпг-2001, т01-01-02-003, приказ Минстроя России №1039/пр от 30.12.2016г.</t>
  </si>
  <si>
    <t>48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</si>
  <si>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</si>
  <si>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</si>
  <si>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</si>
  <si>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49</t>
  </si>
  <si>
    <t>т01-01-02-045</t>
  </si>
  <si>
    <t>Разгрузочные работы при автомобильных перевозках прочих материалов, деталей (с использованием погрузчика) (провода)</t>
  </si>
  <si>
    <t>ФССЦпг-2001, т01-01-02-045, приказ Минстроя России №1039/пр от 30.12.2016г.</t>
  </si>
  <si>
    <t>50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</si>
  <si>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</si>
  <si>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</si>
  <si>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</si>
  <si>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Итого по локальной смете без учета материалов Заказчика</t>
  </si>
  <si>
    <t>Пусконаладочные работы КЛ-0,4 кВ из ИВРУ в СП-1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</si>
  <si>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</si>
  <si>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</si>
  <si>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</si>
  <si>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</si>
  <si>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</si>
  <si>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</si>
  <si>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</si>
  <si>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</si>
  <si>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</si>
  <si>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</si>
  <si>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</si>
  <si>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</si>
  <si>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</si>
  <si>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</si>
  <si>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</si>
  <si>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</si>
  <si>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</si>
  <si>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</si>
  <si>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</si>
  <si>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</si>
  <si>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</si>
  <si>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</si>
  <si>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</si>
  <si>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</si>
  <si>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</si>
  <si>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</si>
  <si>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</si>
  <si>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</si>
  <si>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</si>
  <si>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</si>
  <si>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</si>
  <si>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</si>
  <si>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</si>
  <si>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</si>
  <si>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</si>
  <si>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</si>
  <si>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</si>
  <si>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</si>
  <si>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</si>
  <si>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</si>
  <si>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</si>
  <si>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</si>
  <si>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</si>
  <si>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</si>
  <si>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</si>
  <si>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</si>
  <si>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</si>
  <si>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</si>
  <si>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</si>
  <si>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</si>
  <si>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</si>
  <si>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</si>
  <si>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</si>
  <si>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</si>
  <si>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</si>
  <si>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</si>
  <si>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</si>
  <si>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</si>
  <si>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</si>
  <si>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</si>
  <si>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</si>
  <si>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</si>
  <si>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</si>
  <si>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</si>
  <si>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</si>
  <si>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</si>
  <si>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</si>
  <si>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</si>
  <si>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</si>
  <si>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</si>
  <si>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</si>
  <si>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</si>
  <si>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</si>
  <si>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</si>
  <si>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</si>
  <si>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</si>
  <si>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</si>
  <si>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1-100-28</t>
  </si>
  <si>
    <t>Рабочий среднего разряда 2.8</t>
  </si>
  <si>
    <t>чел.-ч.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</si>
  <si>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</si>
  <si>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</si>
  <si>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</si>
  <si>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</si>
  <si>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</si>
  <si>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</si>
  <si>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</si>
  <si>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</si>
  <si>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</si>
  <si>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91.06.05-011</t>
  </si>
  <si>
    <t>ФСЭМ-2001, 91.06.05-011, приказ Минстроя России №1039/пр от 30.12.2016г.</t>
  </si>
  <si>
    <t>Погрузчик, грузоподъемность 5 т</t>
  </si>
  <si>
    <t>1-100-26</t>
  </si>
  <si>
    <t>Рабочий среднего разряда 2.6</t>
  </si>
  <si>
    <t>91.13.01-038</t>
  </si>
  <si>
    <t>ФСЭМ-2001, 91.13.01-038, приказ Минстроя России №1039/пр от 30.12.2016г.</t>
  </si>
  <si>
    <t>Машины поливомоечные 6000 л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</si>
  <si>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</si>
  <si>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</si>
  <si>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</si>
  <si>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1-100-20</t>
  </si>
  <si>
    <t>Рабочий среднего разряда 2</t>
  </si>
  <si>
    <t>1-100-40</t>
  </si>
  <si>
    <t>Рабочий среднего разряда 4</t>
  </si>
  <si>
    <t>999-9950</t>
  </si>
  <si>
    <t>Вспомогательные ненормируемые материалы (2% от ОЗП)</t>
  </si>
  <si>
    <t>РУБ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</si>
  <si>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</si>
  <si>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</si>
  <si>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</si>
  <si>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</si>
  <si>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</si>
  <si>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</si>
  <si>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</si>
  <si>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</si>
  <si>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</si>
  <si>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</si>
  <si>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</si>
  <si>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</si>
  <si>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</si>
  <si>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</si>
  <si>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</si>
  <si>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</si>
  <si>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</si>
  <si>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</si>
  <si>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</si>
  <si>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</si>
  <si>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</si>
  <si>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</si>
  <si>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</si>
  <si>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</si>
  <si>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</si>
  <si>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</si>
  <si>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</si>
  <si>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</si>
  <si>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</si>
  <si>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</si>
  <si>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</si>
  <si>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</si>
  <si>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</si>
  <si>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</si>
  <si>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</si>
  <si>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</si>
  <si>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</si>
  <si>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</si>
  <si>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</si>
  <si>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</si>
  <si>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</si>
  <si>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</si>
  <si>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100 шт.</t>
  </si>
  <si>
    <t>20.2.01.05-0009</t>
  </si>
  <si>
    <t>ФССЦ-2001, 20.2.01.05-0009, приказ Минстроя России №1039/пр от 30.12.2016г.</t>
  </si>
  <si>
    <t>Гильза кабельная медная ГМ 70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</si>
  <si>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</si>
  <si>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</si>
  <si>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</si>
  <si>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</si>
  <si>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</si>
  <si>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</si>
  <si>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</si>
  <si>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01.7.03.01-0001</t>
  </si>
  <si>
    <t>ФССЦ-2001, 01.7.03.01-0001, приказ Минстроя России №1039/пр от 30.12.2016г.</t>
  </si>
  <si>
    <t>Вода</t>
  </si>
  <si>
    <t>1-100-35</t>
  </si>
  <si>
    <t>Рабочий среднего разряда 3.5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</si>
  <si>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</si>
  <si>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</si>
  <si>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</si>
  <si>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91.06.06-011</t>
  </si>
  <si>
    <t>ФСЭМ-2001, 91.06.06-011, приказ Минстроя России №1039/пр от 30.12.2016г.</t>
  </si>
  <si>
    <t>Автогидроподъемники высотой подъема 12 м</t>
  </si>
  <si>
    <t>91.05.14-023</t>
  </si>
  <si>
    <t>ФСЭМ-2001, 91.05.14-023, приказ Минстроя России №1039/пр от 30.12.2016г.</t>
  </si>
  <si>
    <t>Краны на тракторе, мощность 121 кВт (165 л.с.), грузоподъемность 5 т</t>
  </si>
  <si>
    <t>91.13.03-111</t>
  </si>
  <si>
    <t>ФСЭМ-2001, 91.13.03-111, приказ Минстроя России №1039/пр от 30.12.2016г.</t>
  </si>
  <si>
    <t>Спецавтомашины, грузоподъемность до 8 т, вездеходы</t>
  </si>
  <si>
    <t>01.7.15.02-0052</t>
  </si>
  <si>
    <t>ФССЦ-2001, 01.7.15.02-0052, приказ Минстроя России №1039/пр от 30.12.2016г.</t>
  </si>
  <si>
    <t>Болты анкерные U-образные</t>
  </si>
  <si>
    <t>05.1.01.13-0011</t>
  </si>
  <si>
    <t>ФССЦ-2001, 05.1.01.13-0011, приказ Минстроя России №1039/пр от 30.12.2016г.</t>
  </si>
  <si>
    <t>Плиты анкерные сборные железобетонные ВЛ и ОРУ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</si>
  <si>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</si>
  <si>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</si>
  <si>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</si>
  <si>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</si>
  <si>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</si>
  <si>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</si>
  <si>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</si>
  <si>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</si>
  <si>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</si>
  <si>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</si>
  <si>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</si>
  <si>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</si>
  <si>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</si>
  <si>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</si>
  <si>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</si>
  <si>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</si>
  <si>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</si>
  <si>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</si>
  <si>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</si>
  <si>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</si>
  <si>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</si>
  <si>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</si>
  <si>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</si>
  <si>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</si>
  <si>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</si>
  <si>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</si>
  <si>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</si>
  <si>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</si>
  <si>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</si>
  <si>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05.1.01.13</t>
  </si>
  <si>
    <t>Плиты сборные железобетонные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</si>
  <si>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</si>
  <si>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</si>
  <si>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</si>
  <si>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</si>
  <si>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</si>
  <si>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</si>
  <si>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</si>
  <si>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</si>
  <si>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</si>
  <si>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</si>
  <si>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</si>
  <si>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</si>
  <si>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</si>
  <si>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</si>
  <si>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</si>
  <si>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</si>
  <si>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</si>
  <si>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</si>
  <si>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</si>
  <si>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</si>
  <si>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</si>
  <si>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</si>
  <si>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</si>
  <si>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</si>
  <si>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</si>
  <si>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</si>
  <si>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</si>
  <si>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</si>
  <si>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</si>
  <si>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</si>
  <si>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</si>
  <si>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</si>
  <si>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</si>
  <si>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</si>
  <si>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</si>
  <si>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</si>
  <si>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</si>
  <si>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</si>
  <si>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</si>
  <si>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</si>
  <si>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</si>
  <si>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</si>
  <si>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</si>
  <si>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</si>
  <si>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</si>
  <si>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t>Всего по позиции</t>
  </si>
  <si>
    <r>
      <t>27-12-010-02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</si>
  <si>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дорог из сборных железобетонных плит площадью более 3 м2 (плиты - материал Заказчика)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</si>
  <si>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</si>
  <si>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ЭМ</t>
  </si>
  <si>
    <t>в т.ч. ЗПМ</t>
  </si>
  <si>
    <t>МР</t>
  </si>
  <si>
    <t>%</t>
  </si>
  <si>
    <t>ЗТР</t>
  </si>
  <si>
    <t>чел-ч</t>
  </si>
  <si>
    <r>
      <t>27-12-010-04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</si>
  <si>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Разборка дорог из сборных железобетонных плит площадью более 3 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</si>
  <si>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</si>
  <si>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</si>
  <si>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</si>
  <si>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</si>
  <si>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</si>
  <si>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На каждый последующий кабель добавлять к расценке 08-02-142-01 (при кол-ве КЛ в траншее 8 шт.)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</si>
  <si>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</si>
  <si>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</si>
  <si>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4х16</t>
    </r>
    <r>
      <rPr>
        <i/>
        <sz val="10"/>
        <rFont val="Arial"/>
        <family val="2"/>
        <charset val="204"/>
      </rPr>
      <t xml:space="preserve">
Базисная стоимость: 14,00 = [97,32 /  7,3] +  3% Трансп +  2% Заг.скл</t>
    </r>
  </si>
  <si>
    <r>
      <t>м08-02-141-02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</si>
  <si>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</si>
  <si>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4х35</t>
    </r>
    <r>
      <rPr>
        <i/>
        <sz val="10"/>
        <rFont val="Arial"/>
        <family val="2"/>
        <charset val="204"/>
      </rPr>
      <t xml:space="preserve">
Базисная стоимость: 21,48 = [149,25 /  7,3] +  3% Трансп +  2% Заг.скл</t>
    </r>
  </si>
  <si>
    <r>
      <t>Кабель АПвБбШп 4х50</t>
    </r>
    <r>
      <rPr>
        <i/>
        <sz val="10"/>
        <rFont val="Arial"/>
        <family val="2"/>
        <charset val="204"/>
      </rPr>
      <t xml:space="preserve">
Базисная стоимость: 28,37 = [197,1 /  7,3] +  3% Трансп +  2% Заг.скл</t>
    </r>
  </si>
  <si>
    <r>
      <t>Кабель ВБбШв 4х70</t>
    </r>
    <r>
      <rPr>
        <i/>
        <sz val="10"/>
        <rFont val="Arial"/>
        <family val="2"/>
        <charset val="204"/>
      </rPr>
      <t xml:space="preserve">
Базисная стоимость: 186,00 = [1 292,37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</si>
  <si>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</si>
  <si>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</si>
  <si>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м08-02-143-04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</si>
  <si>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каждого последующего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</si>
  <si>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</si>
  <si>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</si>
  <si>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</si>
  <si>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м08-02-147-10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</si>
  <si>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</si>
  <si>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</si>
  <si>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</si>
  <si>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</si>
  <si>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</si>
  <si>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16/25 (Б) нг-LS</t>
    </r>
    <r>
      <rPr>
        <i/>
        <sz val="10"/>
        <rFont val="Arial"/>
        <family val="2"/>
        <charset val="204"/>
      </rPr>
      <t xml:space="preserve">
Базисная стоимость: 160,63 = [1 116,1 /  7,3] +  3% Трансп +  2% Заг.скл</t>
    </r>
  </si>
  <si>
    <r>
      <t>Муфта концевая 4ПКТп(б)-1 25/50 (Б) нг-LS</t>
    </r>
    <r>
      <rPr>
        <i/>
        <sz val="10"/>
        <rFont val="Arial"/>
        <family val="2"/>
        <charset val="204"/>
      </rPr>
      <t xml:space="preserve">
Базисная стоимость: 237,71 = [1 651,69 /  7,3] +  3% Трансп +  2% Заг.скл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</si>
  <si>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</si>
  <si>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</si>
  <si>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70/120 (Б) нг-LS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</si>
  <si>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</si>
  <si>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</si>
  <si>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16/25 (Б)</t>
    </r>
    <r>
      <rPr>
        <i/>
        <sz val="10"/>
        <rFont val="Arial"/>
        <family val="2"/>
        <charset val="204"/>
      </rPr>
      <t xml:space="preserve">
Базисная стоимость: 138,31 = [961,02 /  7,3] +  3% Трансп +  2% Заг.скл</t>
    </r>
  </si>
  <si>
    <r>
      <t>Муфта соединительная 4ПСТп(б)-1 25/50 (Б)</t>
    </r>
    <r>
      <rPr>
        <i/>
        <sz val="10"/>
        <rFont val="Arial"/>
        <family val="2"/>
        <charset val="204"/>
      </rPr>
      <t xml:space="preserve">
Базисная стоимость: 188,07 = [1 306,78 /  7,3] +  3% Трансп +  2% Заг.скл</t>
    </r>
  </si>
  <si>
    <r>
      <t>м08-02-167-02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</si>
  <si>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</si>
  <si>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</si>
  <si>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</si>
  <si>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16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</si>
  <si>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</si>
  <si>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</si>
  <si>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</si>
  <si>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</si>
  <si>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</si>
  <si>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</si>
  <si>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</si>
  <si>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</si>
  <si>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</si>
  <si>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33-04-042-01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</si>
  <si>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</si>
  <si>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</si>
  <si>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подкосом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</si>
  <si>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</si>
  <si>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двумя подкосами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</si>
  <si>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33-01-001-10</t>
    </r>
    <r>
      <rPr>
        <i/>
        <sz val="10"/>
        <rFont val="Arial"/>
        <family val="2"/>
        <charset val="204"/>
      </rPr>
      <t xml:space="preserve">
Поправка: Табл.2, п.1  Поправка: Прил.2, Табл.1, п. 4</t>
    </r>
  </si>
  <si>
    <r>
      <t>Демонтаж сборных железобетонных анкерных плит объемом до 0,5 м3 (Плита П-3и: 0,05*2*2+0,05*3*1=0,35 м3)</t>
    </r>
    <r>
      <rPr>
        <i/>
        <sz val="10"/>
        <rFont val="Arial"/>
        <family val="2"/>
        <charset val="204"/>
      </rPr>
      <t xml:space="preserve">
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</si>
  <si>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</si>
  <si>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3-х проводов ВЛ 0,38 кВ с одной опоры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</si>
  <si>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</si>
  <si>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одного дополнительного провода с одной опоры (кол-во провода на опорах - 1)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</si>
  <si>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</si>
  <si>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</si>
  <si>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</si>
  <si>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</si>
  <si>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</si>
  <si>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</si>
  <si>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</si>
  <si>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</si>
  <si>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</si>
  <si>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</si>
  <si>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</si>
  <si>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</si>
  <si>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</si>
  <si>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</si>
  <si>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</si>
  <si>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</si>
  <si>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ООО "ОДПС Сколково"</t>
  </si>
  <si>
    <t>Генеральный директор</t>
  </si>
  <si>
    <t>________________/А.С. Савченко/</t>
  </si>
  <si>
    <t>Итого по локальной смете без учета материалов Заказчика с учетом коэффициента тендерного снижения К=</t>
  </si>
  <si>
    <t>_________________/А.С. Савченко/</t>
  </si>
  <si>
    <t>Итого по локальной смете с учетом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</si>
</sst>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16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3"/>
  <sheetViews>
    <sheetView tabSelected="1" topLeftCell="A370" zoomScaleNormal="100" workbookViewId="0">
      <selection activeCell="I425" sqref="I425:J425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A1" s="9" t="str">
        <f>Source!B1</f>
        <v>Smeta.RU  (495) 974-1589</v>
      </c>
    </row>
    <row r="2" spans="1:1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1" t="s">
        <v>611</v>
      </c>
    </row>
    <row r="3" spans="1:10" ht="16.5" x14ac:dyDescent="0.25">
      <c r="A3" s="12"/>
      <c r="B3" s="44" t="s">
        <v>609</v>
      </c>
      <c r="C3" s="44"/>
      <c r="D3" s="44"/>
      <c r="E3" s="44"/>
      <c r="F3" s="13"/>
      <c r="G3" s="44" t="s">
        <v>610</v>
      </c>
      <c r="H3" s="45"/>
      <c r="I3" s="45"/>
      <c r="J3" s="45"/>
    </row>
    <row r="4" spans="1:10" ht="14.25" x14ac:dyDescent="0.2">
      <c r="A4" s="13"/>
      <c r="B4" s="46"/>
      <c r="C4" s="46"/>
      <c r="D4" s="46"/>
      <c r="E4" s="46"/>
      <c r="F4" s="13"/>
      <c r="G4" s="46" t="s">
        <v>725</v>
      </c>
      <c r="H4" s="45"/>
      <c r="I4" s="45"/>
      <c r="J4" s="45"/>
    </row>
    <row r="5" spans="1:10" ht="14.25" x14ac:dyDescent="0.2">
      <c r="A5" s="14"/>
      <c r="B5" s="14"/>
      <c r="C5" s="15"/>
      <c r="D5" s="15"/>
      <c r="E5" s="15"/>
      <c r="F5" s="13"/>
      <c r="G5" s="16" t="s">
        <v>726</v>
      </c>
      <c r="H5" s="15"/>
      <c r="I5" s="15"/>
      <c r="J5" s="15"/>
    </row>
    <row r="6" spans="1:10" ht="14.25" x14ac:dyDescent="0.2">
      <c r="A6" s="14"/>
      <c r="B6" s="14"/>
      <c r="C6" s="15"/>
      <c r="D6" s="15"/>
      <c r="E6" s="15"/>
      <c r="F6" s="13"/>
      <c r="G6" s="43"/>
      <c r="H6" s="15"/>
      <c r="I6" s="15"/>
      <c r="J6" s="15"/>
    </row>
    <row r="7" spans="1:10" ht="14.25" x14ac:dyDescent="0.2">
      <c r="A7" s="16"/>
      <c r="B7" s="46" t="str">
        <f>CONCATENATE("______________________ ", IF(Source!AL12&lt;&gt;"", Source!AL12, ""))</f>
        <v xml:space="preserve">______________________ </v>
      </c>
      <c r="C7" s="46"/>
      <c r="D7" s="46"/>
      <c r="E7" s="46"/>
      <c r="F7" s="13"/>
      <c r="G7" s="46" t="s">
        <v>727</v>
      </c>
      <c r="H7" s="45"/>
      <c r="I7" s="45"/>
      <c r="J7" s="45"/>
    </row>
    <row r="8" spans="1:10" ht="14.25" x14ac:dyDescent="0.2">
      <c r="A8" s="17"/>
      <c r="B8" s="52" t="s">
        <v>612</v>
      </c>
      <c r="C8" s="52"/>
      <c r="D8" s="52"/>
      <c r="E8" s="52"/>
      <c r="F8" s="13"/>
      <c r="G8" s="52" t="s">
        <v>612</v>
      </c>
      <c r="H8" s="53"/>
      <c r="I8" s="53"/>
      <c r="J8" s="53"/>
    </row>
    <row r="10" spans="1:10" ht="14.2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1"/>
    </row>
    <row r="11" spans="1:10" ht="15.75" x14ac:dyDescent="0.25">
      <c r="A11" s="54" t="s">
        <v>5</v>
      </c>
      <c r="B11" s="54"/>
      <c r="C11" s="54"/>
      <c r="D11" s="54"/>
      <c r="E11" s="54"/>
      <c r="F11" s="54"/>
      <c r="G11" s="54"/>
      <c r="H11" s="54"/>
      <c r="I11" s="54"/>
      <c r="J11" s="54"/>
    </row>
    <row r="12" spans="1:10" x14ac:dyDescent="0.2">
      <c r="A12" s="55" t="s">
        <v>613</v>
      </c>
      <c r="B12" s="55"/>
      <c r="C12" s="55"/>
      <c r="D12" s="55"/>
      <c r="E12" s="55"/>
      <c r="F12" s="55"/>
      <c r="G12" s="55"/>
      <c r="H12" s="55"/>
      <c r="I12" s="55"/>
      <c r="J12" s="55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54" t="str">
        <f>CONCATENATE( "ЛОКАЛЬНЫЙ СМЕТНЫЙ РАСЧЕТ № ",IF(Source!F20&lt;&gt;"Новая локальная смета", Source!F20, ""))</f>
        <v>ЛОКАЛЬНЫЙ СМЕТНЫЙ РАСЧЕТ № 11</v>
      </c>
      <c r="B14" s="54"/>
      <c r="C14" s="54"/>
      <c r="D14" s="54"/>
      <c r="E14" s="54"/>
      <c r="F14" s="54"/>
      <c r="G14" s="54"/>
      <c r="H14" s="54"/>
      <c r="I14" s="54"/>
      <c r="J14" s="54"/>
    </row>
    <row r="15" spans="1:10" x14ac:dyDescent="0.2">
      <c r="A15" s="49" t="s">
        <v>614</v>
      </c>
      <c r="B15" s="49"/>
      <c r="C15" s="49"/>
      <c r="D15" s="49"/>
      <c r="E15" s="49"/>
      <c r="F15" s="49"/>
      <c r="G15" s="49"/>
      <c r="H15" s="49"/>
      <c r="I15" s="49"/>
      <c r="J15" s="49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8" x14ac:dyDescent="0.25">
      <c r="A17" s="47" t="str">
        <f>IF(Source!G12&lt;&gt;"Новый объект", Source!G12, "")</f>
        <v>Перефиксация КЛ-0,4 кВ из ИВРУ в СП-1</v>
      </c>
      <c r="B17" s="48"/>
      <c r="C17" s="48"/>
      <c r="D17" s="48"/>
      <c r="E17" s="48"/>
      <c r="F17" s="48"/>
      <c r="G17" s="48"/>
      <c r="H17" s="48"/>
      <c r="I17" s="48"/>
      <c r="J17" s="48"/>
    </row>
    <row r="18" spans="1:31" x14ac:dyDescent="0.2">
      <c r="A18" s="49" t="s">
        <v>615</v>
      </c>
      <c r="B18" s="50"/>
      <c r="C18" s="50"/>
      <c r="D18" s="50"/>
      <c r="E18" s="50"/>
      <c r="F18" s="50"/>
      <c r="G18" s="50"/>
      <c r="H18" s="50"/>
      <c r="I18" s="50"/>
      <c r="J18" s="50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4.25" x14ac:dyDescent="0.2">
      <c r="A20" s="51" t="str">
        <f>CONCATENATE( "Основание: ", Source!J20)</f>
        <v>Основание: Ведомость объемов работ по перефиксации КЛ-0,4 кВ из ИВРУ в СП-1 (Приложение №6 к Техническому заданию)</v>
      </c>
      <c r="B20" s="51"/>
      <c r="C20" s="51"/>
      <c r="D20" s="51"/>
      <c r="E20" s="51"/>
      <c r="F20" s="51"/>
      <c r="G20" s="51"/>
      <c r="H20" s="51"/>
      <c r="I20" s="51"/>
      <c r="J20" s="51"/>
      <c r="AE20" s="24" t="str">
        <f>CONCATENATE( "Основание: ", Source!J20)</f>
        <v>Основание: Ведомость объемов работ по перефиксации КЛ-0,4 кВ из ИВРУ в СП-1 (Приложение №6 к Техническому заданию)</v>
      </c>
    </row>
    <row r="21" spans="1:31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8" t="s">
        <v>616</v>
      </c>
      <c r="I22" s="18" t="s">
        <v>617</v>
      </c>
      <c r="J22" s="13"/>
    </row>
    <row r="23" spans="1:31" ht="14.25" x14ac:dyDescent="0.2">
      <c r="A23" s="13"/>
      <c r="B23" s="13"/>
      <c r="C23" s="13"/>
      <c r="D23" s="13"/>
      <c r="E23" s="13"/>
      <c r="F23" s="13"/>
      <c r="G23" s="13"/>
      <c r="H23" s="18" t="s">
        <v>618</v>
      </c>
      <c r="I23" s="18" t="s">
        <v>618</v>
      </c>
      <c r="J23" s="13"/>
    </row>
    <row r="24" spans="1:31" ht="14.25" x14ac:dyDescent="0.2">
      <c r="A24" s="13"/>
      <c r="B24" s="13"/>
      <c r="C24" s="13"/>
      <c r="D24" s="13"/>
      <c r="E24" s="46" t="s">
        <v>619</v>
      </c>
      <c r="F24" s="46"/>
      <c r="G24" s="46"/>
      <c r="H24" s="19">
        <f>SUM(O31:O360)/1000</f>
        <v>58.318939999999991</v>
      </c>
      <c r="I24" s="19">
        <f>(Source!F189/1000)</f>
        <v>605.47239000000002</v>
      </c>
      <c r="J24" s="13" t="s">
        <v>620</v>
      </c>
    </row>
    <row r="25" spans="1:31" ht="14.25" x14ac:dyDescent="0.2">
      <c r="A25" s="13"/>
      <c r="B25" s="13"/>
      <c r="C25" s="13"/>
      <c r="D25" s="13"/>
      <c r="E25" s="46" t="s">
        <v>621</v>
      </c>
      <c r="F25" s="46"/>
      <c r="G25" s="46"/>
      <c r="H25" s="19">
        <f>I25</f>
        <v>379.04289600000004</v>
      </c>
      <c r="I25" s="19">
        <f>(Source!F184+Source!F185)</f>
        <v>379.04289600000004</v>
      </c>
      <c r="J25" s="13" t="s">
        <v>622</v>
      </c>
    </row>
    <row r="26" spans="1:31" ht="14.25" x14ac:dyDescent="0.2">
      <c r="A26" s="13"/>
      <c r="B26" s="13"/>
      <c r="C26" s="13"/>
      <c r="D26" s="13"/>
      <c r="E26" s="46" t="s">
        <v>623</v>
      </c>
      <c r="F26" s="46"/>
      <c r="G26" s="46"/>
      <c r="H26" s="19">
        <f>SUM(Q31:Q360)/1000</f>
        <v>3.4789099999999995</v>
      </c>
      <c r="I26" s="19">
        <f>(Source!F177+ Source!F176)/1000</f>
        <v>89.859949999999998</v>
      </c>
      <c r="J26" s="13" t="s">
        <v>620</v>
      </c>
    </row>
    <row r="27" spans="1:31" ht="14.25" x14ac:dyDescent="0.2">
      <c r="A27" s="13"/>
      <c r="B27" s="13"/>
      <c r="C27" s="13"/>
      <c r="D27" s="13"/>
      <c r="E27" s="13"/>
      <c r="F27" s="13"/>
      <c r="G27" s="13"/>
      <c r="H27" s="10"/>
      <c r="I27" s="19"/>
      <c r="J27" s="13"/>
    </row>
    <row r="28" spans="1:31" ht="14.25" x14ac:dyDescent="0.2">
      <c r="A28" s="13" t="s">
        <v>634</v>
      </c>
      <c r="B28" s="13"/>
      <c r="C28" s="13"/>
      <c r="D28" s="20"/>
      <c r="E28" s="21"/>
      <c r="F28" s="13"/>
      <c r="G28" s="13"/>
      <c r="H28" s="13"/>
      <c r="I28" s="13"/>
      <c r="J28" s="13"/>
    </row>
    <row r="29" spans="1:31" ht="71.25" x14ac:dyDescent="0.2">
      <c r="A29" s="22" t="s">
        <v>624</v>
      </c>
      <c r="B29" s="22" t="s">
        <v>625</v>
      </c>
      <c r="C29" s="22" t="s">
        <v>626</v>
      </c>
      <c r="D29" s="22" t="s">
        <v>627</v>
      </c>
      <c r="E29" s="22" t="s">
        <v>628</v>
      </c>
      <c r="F29" s="22" t="s">
        <v>629</v>
      </c>
      <c r="G29" s="23" t="s">
        <v>630</v>
      </c>
      <c r="H29" s="22" t="s">
        <v>631</v>
      </c>
      <c r="I29" s="22" t="s">
        <v>632</v>
      </c>
      <c r="J29" s="22" t="s">
        <v>633</v>
      </c>
    </row>
    <row r="30" spans="1:31" ht="14.25" x14ac:dyDescent="0.2">
      <c r="A30" s="22">
        <v>1</v>
      </c>
      <c r="B30" s="22">
        <v>2</v>
      </c>
      <c r="C30" s="22">
        <v>3</v>
      </c>
      <c r="D30" s="22">
        <v>4</v>
      </c>
      <c r="E30" s="22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</row>
    <row r="32" spans="1:31" ht="16.5" x14ac:dyDescent="0.25">
      <c r="A32" s="57" t="str">
        <f>CONCATENATE("Раздел: ",IF(Source!G24&lt;&gt;"Новый раздел", Source!G24, ""))</f>
        <v>Раздел: Строительно-монтажные работы</v>
      </c>
      <c r="B32" s="57"/>
      <c r="C32" s="57"/>
      <c r="D32" s="57"/>
      <c r="E32" s="57"/>
      <c r="F32" s="57"/>
      <c r="G32" s="57"/>
      <c r="H32" s="57"/>
      <c r="I32" s="57"/>
      <c r="J32" s="57"/>
    </row>
    <row r="33" spans="1:21" ht="71.25" x14ac:dyDescent="0.2">
      <c r="A33" s="31" t="str">
        <f>Source!E28</f>
        <v>1</v>
      </c>
      <c r="B33" s="32" t="str">
        <f>Source!F28</f>
        <v>т01-01-01-004</v>
      </c>
      <c r="C33" s="32" t="str">
        <f>Source!G28</f>
        <v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v>
      </c>
      <c r="D33" s="33" t="str">
        <f>Source!H28</f>
        <v>1 Т ГРУЗА</v>
      </c>
      <c r="E33" s="34">
        <f>Source!I28</f>
        <v>43.2</v>
      </c>
      <c r="F33" s="35">
        <f>Source!AK28</f>
        <v>10.4</v>
      </c>
      <c r="G33" s="36" t="str">
        <f>Source!DC28</f>
        <v/>
      </c>
      <c r="H33" s="35">
        <f>ROUND(Source!AB28*Source!I28, 2)</f>
        <v>449.28</v>
      </c>
      <c r="I33" s="36">
        <f>Source!AZ28</f>
        <v>13.52</v>
      </c>
      <c r="J33" s="35">
        <f>Source!GM28</f>
        <v>6074.27</v>
      </c>
      <c r="R33">
        <f>ROUND((Source!FX28/100)*((ROUND(0*Source!I28, 2)+ROUND(0*Source!I28, 2))), 2)</f>
        <v>0</v>
      </c>
      <c r="S33">
        <f>Source!X28</f>
        <v>0</v>
      </c>
      <c r="T33">
        <f>ROUND((Source!FY28/100)*((ROUND(0*Source!I28, 2)+ROUND(0*Source!I28, 2))), 2)</f>
        <v>0</v>
      </c>
      <c r="U33">
        <f>Source!Y28</f>
        <v>0</v>
      </c>
    </row>
    <row r="34" spans="1:21" ht="15" x14ac:dyDescent="0.25">
      <c r="C34" s="29" t="s">
        <v>635</v>
      </c>
      <c r="G34" s="56">
        <f>H33</f>
        <v>449.28</v>
      </c>
      <c r="H34" s="56"/>
      <c r="I34" s="56">
        <f>J33</f>
        <v>6074.27</v>
      </c>
      <c r="J34" s="56"/>
      <c r="O34" s="30">
        <f>G34</f>
        <v>449.28</v>
      </c>
      <c r="P34" s="30">
        <f>I34</f>
        <v>6074.27</v>
      </c>
    </row>
    <row r="35" spans="1:21" ht="71.25" x14ac:dyDescent="0.2">
      <c r="A35" s="31" t="str">
        <f>Source!E29</f>
        <v>2</v>
      </c>
      <c r="B35" s="32" t="str">
        <f>Source!F29</f>
        <v>т03-21-01-002</v>
      </c>
      <c r="C35" s="32" t="str">
        <f>Source!G29</f>
        <v>Перевозка грузов I класса автомобилями-самосвалами грузоподъемностью 10 т работающих вне карьера на расстояние до 2 км (со склада ОДПС на площадку)</v>
      </c>
      <c r="D35" s="33" t="str">
        <f>Source!H29</f>
        <v>1 Т ГРУЗА</v>
      </c>
      <c r="E35" s="34">
        <f>Source!I29</f>
        <v>43.2</v>
      </c>
      <c r="F35" s="35">
        <f>Source!AK29</f>
        <v>3.86</v>
      </c>
      <c r="G35" s="36" t="str">
        <f>Source!DC29</f>
        <v/>
      </c>
      <c r="H35" s="35">
        <f>ROUND(Source!AB29*Source!I29, 2)</f>
        <v>166.75</v>
      </c>
      <c r="I35" s="36">
        <f>Source!AZ29</f>
        <v>7.72</v>
      </c>
      <c r="J35" s="35">
        <f>Source!GM29</f>
        <v>1287.33</v>
      </c>
      <c r="R35">
        <f>ROUND((Source!FX29/100)*((ROUND(0*Source!I29, 2)+ROUND(0*Source!I29, 2))), 2)</f>
        <v>0</v>
      </c>
      <c r="S35">
        <f>Source!X29</f>
        <v>0</v>
      </c>
      <c r="T35">
        <f>ROUND((Source!FY29/100)*((ROUND(0*Source!I29, 2)+ROUND(0*Source!I29, 2))), 2)</f>
        <v>0</v>
      </c>
      <c r="U35">
        <f>Source!Y29</f>
        <v>0</v>
      </c>
    </row>
    <row r="36" spans="1:21" ht="15" x14ac:dyDescent="0.25">
      <c r="C36" s="29" t="s">
        <v>635</v>
      </c>
      <c r="G36" s="56">
        <f>H35</f>
        <v>166.75</v>
      </c>
      <c r="H36" s="56"/>
      <c r="I36" s="56">
        <f>J35</f>
        <v>1287.33</v>
      </c>
      <c r="J36" s="56"/>
      <c r="O36" s="30">
        <f>G36</f>
        <v>166.75</v>
      </c>
      <c r="P36" s="30">
        <f>I36</f>
        <v>1287.33</v>
      </c>
    </row>
    <row r="37" spans="1:21" ht="195.75" x14ac:dyDescent="0.2">
      <c r="A37" s="25" t="str">
        <f>Source!E30</f>
        <v>3</v>
      </c>
      <c r="B37" s="26" t="s">
        <v>636</v>
      </c>
      <c r="C37" s="26" t="s">
        <v>637</v>
      </c>
      <c r="D37" s="27" t="str">
        <f>Source!H30</f>
        <v>100 м3</v>
      </c>
      <c r="E37" s="10">
        <f>Source!I30</f>
        <v>0.17280000000000001</v>
      </c>
      <c r="F37" s="19"/>
      <c r="G37" s="28"/>
      <c r="H37" s="19"/>
      <c r="I37" s="28" t="str">
        <f>Source!BO30</f>
        <v>27-12-010-02</v>
      </c>
      <c r="J37" s="19"/>
      <c r="R37">
        <f>ROUND((Source!FX30/100)*((ROUND(Source!AF30*Source!I30, 2)+ROUND(Source!AE30*Source!I30, 2))), 2)</f>
        <v>480.88</v>
      </c>
      <c r="S37">
        <f>Source!X30</f>
        <v>10584.43</v>
      </c>
      <c r="T37">
        <f>ROUND((Source!FY30/100)*((ROUND(Source!AF30*Source!I30, 2)+ROUND(Source!AE30*Source!I30, 2))), 2)</f>
        <v>321.72000000000003</v>
      </c>
      <c r="U37">
        <f>Source!Y30</f>
        <v>6648.07</v>
      </c>
    </row>
    <row r="38" spans="1:21" ht="14.25" x14ac:dyDescent="0.2">
      <c r="A38" s="25"/>
      <c r="B38" s="26"/>
      <c r="C38" s="26" t="s">
        <v>638</v>
      </c>
      <c r="D38" s="27"/>
      <c r="E38" s="10"/>
      <c r="F38" s="19">
        <f>Source!AO30</f>
        <v>1169.18</v>
      </c>
      <c r="G38" s="28" t="str">
        <f>Source!DG30</f>
        <v>)*1,2</v>
      </c>
      <c r="H38" s="19">
        <f>ROUND(Source!AF30*Source!I30, 2)</f>
        <v>242.44</v>
      </c>
      <c r="I38" s="28">
        <f>IF(Source!BA30&lt;&gt; 0, Source!BA30, 1)</f>
        <v>25.83</v>
      </c>
      <c r="J38" s="19">
        <f>Source!S30</f>
        <v>6262.27</v>
      </c>
      <c r="Q38">
        <f>ROUND(Source!AF30*Source!I30, 2)</f>
        <v>242.44</v>
      </c>
    </row>
    <row r="39" spans="1:21" ht="14.25" x14ac:dyDescent="0.2">
      <c r="A39" s="25"/>
      <c r="B39" s="26"/>
      <c r="C39" s="26" t="s">
        <v>639</v>
      </c>
      <c r="D39" s="27"/>
      <c r="E39" s="10"/>
      <c r="F39" s="19">
        <f>Source!AM30</f>
        <v>3856.84</v>
      </c>
      <c r="G39" s="28" t="str">
        <f>Source!DE30</f>
        <v>)*1,2</v>
      </c>
      <c r="H39" s="19">
        <f>ROUND(Source!AD30*Source!I30, 2)</f>
        <v>799.75</v>
      </c>
      <c r="I39" s="28">
        <f>IF(Source!BB30&lt;&gt; 0, Source!BB30, 1)</f>
        <v>7.95</v>
      </c>
      <c r="J39" s="19">
        <f>Source!Q30</f>
        <v>6358.05</v>
      </c>
    </row>
    <row r="40" spans="1:21" ht="14.25" x14ac:dyDescent="0.2">
      <c r="A40" s="25"/>
      <c r="B40" s="26"/>
      <c r="C40" s="26" t="s">
        <v>640</v>
      </c>
      <c r="D40" s="27"/>
      <c r="E40" s="10"/>
      <c r="F40" s="19">
        <f>Source!AN30</f>
        <v>463.99</v>
      </c>
      <c r="G40" s="28" t="str">
        <f>Source!DF30</f>
        <v>)*1,2</v>
      </c>
      <c r="H40" s="37">
        <f>ROUND(Source!AE30*Source!I30, 2)</f>
        <v>96.21</v>
      </c>
      <c r="I40" s="28">
        <f>IF(Source!BS30&lt;&gt; 0, Source!BS30, 1)</f>
        <v>25.83</v>
      </c>
      <c r="J40" s="37">
        <f>Source!R30</f>
        <v>2485.19</v>
      </c>
      <c r="Q40">
        <f>ROUND(Source!AE30*Source!I30, 2)</f>
        <v>96.21</v>
      </c>
    </row>
    <row r="41" spans="1:21" ht="14.25" x14ac:dyDescent="0.2">
      <c r="A41" s="25"/>
      <c r="B41" s="26"/>
      <c r="C41" s="26" t="s">
        <v>641</v>
      </c>
      <c r="D41" s="27"/>
      <c r="E41" s="10"/>
      <c r="F41" s="19">
        <f>Source!AL30</f>
        <v>65.209999999999994</v>
      </c>
      <c r="G41" s="28" t="str">
        <f>Source!DD30</f>
        <v/>
      </c>
      <c r="H41" s="19">
        <f>ROUND(Source!AC30*Source!I30, 2)</f>
        <v>11.27</v>
      </c>
      <c r="I41" s="28">
        <f>IF(Source!BC30&lt;&gt; 0, Source!BC30, 1)</f>
        <v>10.3</v>
      </c>
      <c r="J41" s="19">
        <f>Source!P30</f>
        <v>116.06</v>
      </c>
    </row>
    <row r="42" spans="1:21" ht="14.25" x14ac:dyDescent="0.2">
      <c r="A42" s="25"/>
      <c r="B42" s="26"/>
      <c r="C42" s="26" t="str">
        <f>CONCATENATE("НР от ФОТ [к тек. уровню ", Source!FV30, "]")</f>
        <v>НР от ФОТ [к тек. уровню *0,85]</v>
      </c>
      <c r="D42" s="27" t="s">
        <v>642</v>
      </c>
      <c r="E42" s="10">
        <f>Source!BZ30</f>
        <v>142</v>
      </c>
      <c r="F42" s="19"/>
      <c r="G42" s="28"/>
      <c r="H42" s="19">
        <f>SUM(R37:R41)</f>
        <v>480.88</v>
      </c>
      <c r="I42" s="28">
        <f>Source!AT30</f>
        <v>121</v>
      </c>
      <c r="J42" s="19">
        <f>SUM(S37:S41)</f>
        <v>10584.43</v>
      </c>
    </row>
    <row r="43" spans="1:21" ht="14.25" x14ac:dyDescent="0.2">
      <c r="A43" s="25"/>
      <c r="B43" s="26"/>
      <c r="C43" s="26" t="str">
        <f>CONCATENATE("СП от ФОТ [к тек. уровню ", Source!FW30, "]")</f>
        <v>СП от ФОТ [к тек. уровню *0,8]</v>
      </c>
      <c r="D43" s="27" t="s">
        <v>642</v>
      </c>
      <c r="E43" s="10">
        <f>Source!CA30</f>
        <v>95</v>
      </c>
      <c r="F43" s="19"/>
      <c r="G43" s="28"/>
      <c r="H43" s="19">
        <f>SUM(T37:T42)</f>
        <v>321.72000000000003</v>
      </c>
      <c r="I43" s="28">
        <f>Source!AU30</f>
        <v>76</v>
      </c>
      <c r="J43" s="19">
        <f>SUM(U37:U42)</f>
        <v>6648.07</v>
      </c>
    </row>
    <row r="44" spans="1:21" ht="14.25" x14ac:dyDescent="0.2">
      <c r="A44" s="31"/>
      <c r="B44" s="32"/>
      <c r="C44" s="32" t="s">
        <v>643</v>
      </c>
      <c r="D44" s="33" t="s">
        <v>644</v>
      </c>
      <c r="E44" s="34">
        <f>Source!AQ30</f>
        <v>139.52000000000001</v>
      </c>
      <c r="F44" s="35"/>
      <c r="G44" s="36" t="str">
        <f>Source!DI30</f>
        <v>)*1,2</v>
      </c>
      <c r="H44" s="35">
        <f>Source!U30</f>
        <v>28.930867200000002</v>
      </c>
      <c r="I44" s="36"/>
      <c r="J44" s="35"/>
    </row>
    <row r="45" spans="1:21" ht="15" x14ac:dyDescent="0.25">
      <c r="C45" s="29" t="s">
        <v>635</v>
      </c>
      <c r="G45" s="56">
        <f>ROUND(Source!AC30*Source!I30, 2)+ROUND(Source!AF30*Source!I30, 2)+ROUND(Source!AD30*Source!I30, 2)+SUM(H42:H43)</f>
        <v>1856.06</v>
      </c>
      <c r="H45" s="56"/>
      <c r="I45" s="56">
        <f>Source!P30+Source!Q30+Source!S30+SUM(J42:J43)</f>
        <v>29968.880000000001</v>
      </c>
      <c r="J45" s="56"/>
      <c r="O45" s="30">
        <f>G45</f>
        <v>1856.06</v>
      </c>
      <c r="P45" s="30">
        <f>I45</f>
        <v>29968.880000000001</v>
      </c>
    </row>
    <row r="46" spans="1:21" ht="57" x14ac:dyDescent="0.2">
      <c r="A46" s="31" t="str">
        <f>Source!E31</f>
        <v>4</v>
      </c>
      <c r="B46" s="32" t="str">
        <f>Source!F31</f>
        <v>05.1.08.06-0071 (материал Заказчика)</v>
      </c>
      <c r="C46" s="32" t="str">
        <f>Source!G31</f>
        <v>Плиты железобетонные для покрытий автомобильных дорог</v>
      </c>
      <c r="D46" s="33" t="str">
        <f>Source!H31</f>
        <v>м3</v>
      </c>
      <c r="E46" s="34">
        <f>Source!I31</f>
        <v>17.28</v>
      </c>
      <c r="F46" s="35">
        <f>Source!AL31</f>
        <v>964</v>
      </c>
      <c r="G46" s="36" t="str">
        <f>Source!DD31</f>
        <v/>
      </c>
      <c r="H46" s="35">
        <f>ROUND(Source!AC31*Source!I31, 2)</f>
        <v>16657.919999999998</v>
      </c>
      <c r="I46" s="36">
        <f>IF(Source!BC31&lt;&gt; 0, Source!BC31, 1)</f>
        <v>9.2799999999999994</v>
      </c>
      <c r="J46" s="35">
        <f>Source!P31</f>
        <v>154585.5</v>
      </c>
      <c r="R46">
        <f>ROUND((Source!FX31/100)*((ROUND(Source!AF31*Source!I31, 2)+ROUND(Source!AE31*Source!I31, 2))), 2)</f>
        <v>0</v>
      </c>
      <c r="S46">
        <f>Source!X31</f>
        <v>0</v>
      </c>
      <c r="T46">
        <f>ROUND((Source!FY31/100)*((ROUND(Source!AF31*Source!I31, 2)+ROUND(Source!AE31*Source!I31, 2))), 2)</f>
        <v>0</v>
      </c>
      <c r="U46">
        <f>Source!Y31</f>
        <v>0</v>
      </c>
    </row>
    <row r="47" spans="1:21" ht="15" x14ac:dyDescent="0.25">
      <c r="C47" s="29" t="s">
        <v>635</v>
      </c>
      <c r="G47" s="56">
        <f>ROUND(Source!AC31*Source!I31, 2)+ROUND(Source!AF31*Source!I31, 2)+ROUND(Source!AD31*Source!I31, 2)</f>
        <v>16657.919999999998</v>
      </c>
      <c r="H47" s="56"/>
      <c r="I47" s="56">
        <f>Source!P31+Source!Q31+Source!S31</f>
        <v>154585.5</v>
      </c>
      <c r="J47" s="56"/>
      <c r="O47">
        <f>G47</f>
        <v>16657.919999999998</v>
      </c>
      <c r="P47">
        <f>I47</f>
        <v>154585.5</v>
      </c>
    </row>
    <row r="48" spans="1:21" ht="195.75" x14ac:dyDescent="0.2">
      <c r="A48" s="25" t="str">
        <f>Source!E32</f>
        <v>5</v>
      </c>
      <c r="B48" s="26" t="s">
        <v>645</v>
      </c>
      <c r="C48" s="26" t="s">
        <v>646</v>
      </c>
      <c r="D48" s="27" t="str">
        <f>Source!H32</f>
        <v>100 м3</v>
      </c>
      <c r="E48" s="10">
        <f>Source!I32</f>
        <v>0.17280000000000001</v>
      </c>
      <c r="F48" s="19"/>
      <c r="G48" s="28"/>
      <c r="H48" s="19"/>
      <c r="I48" s="28" t="str">
        <f>Source!BO32</f>
        <v>27-12-010-04</v>
      </c>
      <c r="J48" s="19"/>
      <c r="R48">
        <f>ROUND((Source!FX32/100)*((ROUND(Source!AF32*Source!I32, 2)+ROUND(Source!AE32*Source!I32, 2))), 2)</f>
        <v>202.51</v>
      </c>
      <c r="S48">
        <f>Source!X32</f>
        <v>4457.24</v>
      </c>
      <c r="T48">
        <f>ROUND((Source!FY32/100)*((ROUND(Source!AF32*Source!I32, 2)+ROUND(Source!AE32*Source!I32, 2))), 2)</f>
        <v>135.47999999999999</v>
      </c>
      <c r="U48">
        <f>Source!Y32</f>
        <v>2799.59</v>
      </c>
    </row>
    <row r="49" spans="1:21" ht="14.25" x14ac:dyDescent="0.2">
      <c r="A49" s="25"/>
      <c r="B49" s="26"/>
      <c r="C49" s="26" t="s">
        <v>638</v>
      </c>
      <c r="D49" s="27"/>
      <c r="E49" s="10"/>
      <c r="F49" s="19">
        <f>Source!AO32</f>
        <v>315.26</v>
      </c>
      <c r="G49" s="28" t="str">
        <f>Source!DG32</f>
        <v>)*1,2</v>
      </c>
      <c r="H49" s="19">
        <f>ROUND(Source!AF32*Source!I32, 2)</f>
        <v>65.37</v>
      </c>
      <c r="I49" s="28">
        <f>IF(Source!BA32&lt;&gt; 0, Source!BA32, 1)</f>
        <v>25.83</v>
      </c>
      <c r="J49" s="19">
        <f>Source!S32</f>
        <v>1688.56</v>
      </c>
      <c r="Q49">
        <f>ROUND(Source!AF32*Source!I32, 2)</f>
        <v>65.37</v>
      </c>
    </row>
    <row r="50" spans="1:21" ht="14.25" x14ac:dyDescent="0.2">
      <c r="A50" s="25"/>
      <c r="B50" s="26"/>
      <c r="C50" s="26" t="s">
        <v>639</v>
      </c>
      <c r="D50" s="27"/>
      <c r="E50" s="10"/>
      <c r="F50" s="19">
        <f>Source!AM32</f>
        <v>2679.86</v>
      </c>
      <c r="G50" s="28" t="str">
        <f>Source!DE32</f>
        <v>)*1,2</v>
      </c>
      <c r="H50" s="19">
        <f>ROUND(Source!AD32*Source!I32, 2)</f>
        <v>555.70000000000005</v>
      </c>
      <c r="I50" s="28">
        <f>IF(Source!BB32&lt;&gt; 0, Source!BB32, 1)</f>
        <v>9.39</v>
      </c>
      <c r="J50" s="19">
        <f>Source!Q32</f>
        <v>5217.9799999999996</v>
      </c>
    </row>
    <row r="51" spans="1:21" ht="14.25" x14ac:dyDescent="0.2">
      <c r="A51" s="25"/>
      <c r="B51" s="26"/>
      <c r="C51" s="26" t="s">
        <v>640</v>
      </c>
      <c r="D51" s="27"/>
      <c r="E51" s="10"/>
      <c r="F51" s="19">
        <f>Source!AN32</f>
        <v>372.49</v>
      </c>
      <c r="G51" s="28" t="str">
        <f>Source!DF32</f>
        <v>)*1,2</v>
      </c>
      <c r="H51" s="37">
        <f>ROUND(Source!AE32*Source!I32, 2)</f>
        <v>77.239999999999995</v>
      </c>
      <c r="I51" s="28">
        <f>IF(Source!BS32&lt;&gt; 0, Source!BS32, 1)</f>
        <v>25.83</v>
      </c>
      <c r="J51" s="37">
        <f>Source!R32</f>
        <v>1995.11</v>
      </c>
      <c r="Q51">
        <f>ROUND(Source!AE32*Source!I32, 2)</f>
        <v>77.239999999999995</v>
      </c>
    </row>
    <row r="52" spans="1:21" ht="14.25" x14ac:dyDescent="0.2">
      <c r="A52" s="25"/>
      <c r="B52" s="26"/>
      <c r="C52" s="26" t="str">
        <f>CONCATENATE("НР от ФОТ [к тек. уровню ", Source!FV32, "]")</f>
        <v>НР от ФОТ [к тек. уровню *0,85]</v>
      </c>
      <c r="D52" s="27" t="s">
        <v>642</v>
      </c>
      <c r="E52" s="10">
        <f>Source!BZ32</f>
        <v>142</v>
      </c>
      <c r="F52" s="19"/>
      <c r="G52" s="28"/>
      <c r="H52" s="19">
        <f>SUM(R48:R51)</f>
        <v>202.51</v>
      </c>
      <c r="I52" s="28">
        <f>Source!AT32</f>
        <v>121</v>
      </c>
      <c r="J52" s="19">
        <f>SUM(S48:S51)</f>
        <v>4457.24</v>
      </c>
    </row>
    <row r="53" spans="1:21" ht="14.25" x14ac:dyDescent="0.2">
      <c r="A53" s="25"/>
      <c r="B53" s="26"/>
      <c r="C53" s="26" t="str">
        <f>CONCATENATE("СП от ФОТ [к тек. уровню ", Source!FW32, "]")</f>
        <v>СП от ФОТ [к тек. уровню *0,8]</v>
      </c>
      <c r="D53" s="27" t="s">
        <v>642</v>
      </c>
      <c r="E53" s="10">
        <f>Source!CA32</f>
        <v>95</v>
      </c>
      <c r="F53" s="19"/>
      <c r="G53" s="28"/>
      <c r="H53" s="19">
        <f>SUM(T48:T52)</f>
        <v>135.47999999999999</v>
      </c>
      <c r="I53" s="28">
        <f>Source!AU32</f>
        <v>76</v>
      </c>
      <c r="J53" s="19">
        <f>SUM(U48:U52)</f>
        <v>2799.59</v>
      </c>
    </row>
    <row r="54" spans="1:21" ht="14.25" x14ac:dyDescent="0.2">
      <c r="A54" s="31"/>
      <c r="B54" s="32"/>
      <c r="C54" s="32" t="s">
        <v>643</v>
      </c>
      <c r="D54" s="33" t="s">
        <v>644</v>
      </c>
      <c r="E54" s="34">
        <f>Source!AQ32</f>
        <v>38.26</v>
      </c>
      <c r="F54" s="35"/>
      <c r="G54" s="36" t="str">
        <f>Source!DI32</f>
        <v>)*1,2</v>
      </c>
      <c r="H54" s="35">
        <f>Source!U32</f>
        <v>7.9335936</v>
      </c>
      <c r="I54" s="36"/>
      <c r="J54" s="35"/>
    </row>
    <row r="55" spans="1:21" ht="15" x14ac:dyDescent="0.25">
      <c r="C55" s="29" t="s">
        <v>635</v>
      </c>
      <c r="G55" s="56">
        <f>ROUND(Source!AC32*Source!I32, 2)+ROUND(Source!AF32*Source!I32, 2)+ROUND(Source!AD32*Source!I32, 2)+SUM(H52:H53)</f>
        <v>959.06000000000006</v>
      </c>
      <c r="H55" s="56"/>
      <c r="I55" s="56">
        <f>Source!P32+Source!Q32+Source!S32+SUM(J52:J53)</f>
        <v>14163.369999999999</v>
      </c>
      <c r="J55" s="56"/>
      <c r="O55" s="30">
        <f>G55</f>
        <v>959.06000000000006</v>
      </c>
      <c r="P55" s="30">
        <f>I55</f>
        <v>14163.369999999999</v>
      </c>
    </row>
    <row r="56" spans="1:21" ht="71.25" x14ac:dyDescent="0.2">
      <c r="A56" s="31" t="str">
        <f>Source!E33</f>
        <v>6</v>
      </c>
      <c r="B56" s="32" t="str">
        <f>Source!F33</f>
        <v>т03-21-01-001</v>
      </c>
      <c r="C56" s="32" t="str">
        <f>Source!G33</f>
        <v>Перевозка грузов I класса автомобилями-самосвалами грузоподъемностью 10 т работающих вне карьера на расстояние до 1 км (железобетонные плиты ПАГ-18)</v>
      </c>
      <c r="D56" s="33" t="str">
        <f>Source!H33</f>
        <v>1 Т ГРУЗА</v>
      </c>
      <c r="E56" s="34">
        <f>Source!I33</f>
        <v>43.2</v>
      </c>
      <c r="F56" s="35">
        <f>Source!AK33</f>
        <v>2.91</v>
      </c>
      <c r="G56" s="36" t="str">
        <f>Source!DC33</f>
        <v/>
      </c>
      <c r="H56" s="35">
        <f>ROUND(Source!AB33*Source!I33, 2)</f>
        <v>125.71</v>
      </c>
      <c r="I56" s="36">
        <f>Source!AZ33</f>
        <v>7.72</v>
      </c>
      <c r="J56" s="35">
        <f>Source!GM33</f>
        <v>970.5</v>
      </c>
      <c r="R56">
        <f>ROUND((Source!FX33/100)*((ROUND(0*Source!I33, 2)+ROUND(0*Source!I33, 2))), 2)</f>
        <v>0</v>
      </c>
      <c r="S56">
        <f>Source!X33</f>
        <v>0</v>
      </c>
      <c r="T56">
        <f>ROUND((Source!FY33/100)*((ROUND(0*Source!I33, 2)+ROUND(0*Source!I33, 2))), 2)</f>
        <v>0</v>
      </c>
      <c r="U56">
        <f>Source!Y33</f>
        <v>0</v>
      </c>
    </row>
    <row r="57" spans="1:21" ht="15" x14ac:dyDescent="0.25">
      <c r="C57" s="29" t="s">
        <v>635</v>
      </c>
      <c r="G57" s="56">
        <f>H56</f>
        <v>125.71</v>
      </c>
      <c r="H57" s="56"/>
      <c r="I57" s="56">
        <f>J56</f>
        <v>970.5</v>
      </c>
      <c r="J57" s="56"/>
      <c r="O57" s="30">
        <f>G57</f>
        <v>125.71</v>
      </c>
      <c r="P57" s="30">
        <f>I57</f>
        <v>970.5</v>
      </c>
    </row>
    <row r="58" spans="1:21" ht="195.75" x14ac:dyDescent="0.2">
      <c r="A58" s="25" t="str">
        <f>Source!E34</f>
        <v>7</v>
      </c>
      <c r="B58" s="26" t="s">
        <v>647</v>
      </c>
      <c r="C58" s="26" t="s">
        <v>648</v>
      </c>
      <c r="D58" s="27" t="str">
        <f>Source!H34</f>
        <v>100 м3</v>
      </c>
      <c r="E58" s="10">
        <f>Source!I34</f>
        <v>0.32</v>
      </c>
      <c r="F58" s="19"/>
      <c r="G58" s="28"/>
      <c r="H58" s="19"/>
      <c r="I58" s="28" t="str">
        <f>Source!BO34</f>
        <v>01-02-057-02</v>
      </c>
      <c r="J58" s="19"/>
      <c r="R58">
        <f>ROUND((Source!FX34/100)*((ROUND(Source!AF34*Source!I34, 2)+ROUND(Source!AE34*Source!I34, 2))), 2)</f>
        <v>369.01</v>
      </c>
      <c r="S58">
        <f>Source!X34</f>
        <v>8101.77</v>
      </c>
      <c r="T58">
        <f>ROUND((Source!FY34/100)*((ROUND(Source!AF34*Source!I34, 2)+ROUND(Source!AE34*Source!I34, 2))), 2)</f>
        <v>207.57</v>
      </c>
      <c r="U58">
        <f>Source!Y34</f>
        <v>4289.17</v>
      </c>
    </row>
    <row r="59" spans="1:21" ht="14.25" x14ac:dyDescent="0.2">
      <c r="A59" s="25"/>
      <c r="B59" s="26"/>
      <c r="C59" s="26" t="s">
        <v>638</v>
      </c>
      <c r="D59" s="27"/>
      <c r="E59" s="10"/>
      <c r="F59" s="19">
        <f>Source!AO34</f>
        <v>1201.2</v>
      </c>
      <c r="G59" s="28" t="str">
        <f>Source!DG34</f>
        <v>)*1,2</v>
      </c>
      <c r="H59" s="19">
        <f>ROUND(Source!AF34*Source!I34, 2)</f>
        <v>461.26</v>
      </c>
      <c r="I59" s="28">
        <f>IF(Source!BA34&lt;&gt; 0, Source!BA34, 1)</f>
        <v>25.83</v>
      </c>
      <c r="J59" s="19">
        <f>Source!S34</f>
        <v>11914.37</v>
      </c>
      <c r="Q59">
        <f>ROUND(Source!AF34*Source!I34, 2)</f>
        <v>461.26</v>
      </c>
    </row>
    <row r="60" spans="1:21" ht="14.25" x14ac:dyDescent="0.2">
      <c r="A60" s="25"/>
      <c r="B60" s="26"/>
      <c r="C60" s="26" t="str">
        <f>CONCATENATE("НР от ФОТ [к тек. уровню ", Source!FV34, "]")</f>
        <v>НР от ФОТ [к тек. уровню *0,85]</v>
      </c>
      <c r="D60" s="27" t="s">
        <v>642</v>
      </c>
      <c r="E60" s="10">
        <f>Source!BZ34</f>
        <v>80</v>
      </c>
      <c r="F60" s="19"/>
      <c r="G60" s="28"/>
      <c r="H60" s="19">
        <f>SUM(R58:R59)</f>
        <v>369.01</v>
      </c>
      <c r="I60" s="28">
        <f>Source!AT34</f>
        <v>68</v>
      </c>
      <c r="J60" s="19">
        <f>SUM(S58:S59)</f>
        <v>8101.77</v>
      </c>
    </row>
    <row r="61" spans="1:21" ht="14.25" x14ac:dyDescent="0.2">
      <c r="A61" s="25"/>
      <c r="B61" s="26"/>
      <c r="C61" s="26" t="str">
        <f>CONCATENATE("СП от ФОТ [к тек. уровню ", Source!FW34, "]")</f>
        <v>СП от ФОТ [к тек. уровню *0,8]</v>
      </c>
      <c r="D61" s="27" t="s">
        <v>642</v>
      </c>
      <c r="E61" s="10">
        <f>Source!CA34</f>
        <v>45</v>
      </c>
      <c r="F61" s="19"/>
      <c r="G61" s="28"/>
      <c r="H61" s="19">
        <f>SUM(T58:T60)</f>
        <v>207.57</v>
      </c>
      <c r="I61" s="28">
        <f>Source!AU34</f>
        <v>36</v>
      </c>
      <c r="J61" s="19">
        <f>SUM(U58:U60)</f>
        <v>4289.17</v>
      </c>
    </row>
    <row r="62" spans="1:21" ht="14.25" x14ac:dyDescent="0.2">
      <c r="A62" s="31"/>
      <c r="B62" s="32"/>
      <c r="C62" s="32" t="s">
        <v>643</v>
      </c>
      <c r="D62" s="33" t="s">
        <v>644</v>
      </c>
      <c r="E62" s="34">
        <f>Source!AQ34</f>
        <v>154</v>
      </c>
      <c r="F62" s="35"/>
      <c r="G62" s="36" t="str">
        <f>Source!DI34</f>
        <v>)*1,2</v>
      </c>
      <c r="H62" s="35">
        <f>Source!U34</f>
        <v>59.135999999999996</v>
      </c>
      <c r="I62" s="36"/>
      <c r="J62" s="35"/>
    </row>
    <row r="63" spans="1:21" ht="15" x14ac:dyDescent="0.25">
      <c r="C63" s="29" t="s">
        <v>635</v>
      </c>
      <c r="G63" s="56">
        <f>ROUND(Source!AC34*Source!I34, 2)+ROUND(Source!AF34*Source!I34, 2)+ROUND(Source!AD34*Source!I34, 2)+SUM(H60:H61)</f>
        <v>1037.8399999999999</v>
      </c>
      <c r="H63" s="56"/>
      <c r="I63" s="56">
        <f>Source!P34+Source!Q34+Source!S34+SUM(J60:J61)</f>
        <v>24305.31</v>
      </c>
      <c r="J63" s="56"/>
      <c r="O63" s="30">
        <f>G63</f>
        <v>1037.8399999999999</v>
      </c>
      <c r="P63" s="30">
        <f>I63</f>
        <v>24305.31</v>
      </c>
    </row>
    <row r="64" spans="1:21" ht="181.5" x14ac:dyDescent="0.2">
      <c r="A64" s="25" t="str">
        <f>Source!E35</f>
        <v>8</v>
      </c>
      <c r="B64" s="26" t="s">
        <v>649</v>
      </c>
      <c r="C64" s="26" t="s">
        <v>650</v>
      </c>
      <c r="D64" s="27" t="str">
        <f>Source!H35</f>
        <v>100 м</v>
      </c>
      <c r="E64" s="10">
        <f>Source!I35</f>
        <v>0.5</v>
      </c>
      <c r="F64" s="19"/>
      <c r="G64" s="28"/>
      <c r="H64" s="19"/>
      <c r="I64" s="28" t="str">
        <f>Source!BO35</f>
        <v>м08-02-142-01</v>
      </c>
      <c r="J64" s="19"/>
      <c r="R64">
        <f>ROUND((Source!FX35/100)*((ROUND(Source!AF35*Source!I35, 2)+ROUND(Source!AE35*Source!I35, 2))), 2)</f>
        <v>54.86</v>
      </c>
      <c r="S64">
        <f>Source!X35</f>
        <v>1208.06</v>
      </c>
      <c r="T64">
        <f>ROUND((Source!FY35/100)*((ROUND(Source!AF35*Source!I35, 2)+ROUND(Source!AE35*Source!I35, 2))), 2)</f>
        <v>37.54</v>
      </c>
      <c r="U64">
        <f>Source!Y35</f>
        <v>775.54</v>
      </c>
    </row>
    <row r="65" spans="1:21" ht="14.25" x14ac:dyDescent="0.2">
      <c r="A65" s="25"/>
      <c r="B65" s="26"/>
      <c r="C65" s="26" t="s">
        <v>638</v>
      </c>
      <c r="D65" s="27"/>
      <c r="E65" s="10"/>
      <c r="F65" s="19">
        <f>Source!AO35</f>
        <v>50.99</v>
      </c>
      <c r="G65" s="28" t="str">
        <f>Source!DG35</f>
        <v>)*1,2</v>
      </c>
      <c r="H65" s="19">
        <f>ROUND(Source!AF35*Source!I35, 2)</f>
        <v>30.6</v>
      </c>
      <c r="I65" s="28">
        <f>IF(Source!BA35&lt;&gt; 0, Source!BA35, 1)</f>
        <v>25.83</v>
      </c>
      <c r="J65" s="19">
        <f>Source!S35</f>
        <v>790.27</v>
      </c>
      <c r="Q65">
        <f>ROUND(Source!AF35*Source!I35, 2)</f>
        <v>30.6</v>
      </c>
    </row>
    <row r="66" spans="1:21" ht="14.25" x14ac:dyDescent="0.2">
      <c r="A66" s="25"/>
      <c r="B66" s="26"/>
      <c r="C66" s="26" t="s">
        <v>639</v>
      </c>
      <c r="D66" s="27"/>
      <c r="E66" s="10"/>
      <c r="F66" s="19">
        <f>Source!AM35</f>
        <v>256.27</v>
      </c>
      <c r="G66" s="28" t="str">
        <f>Source!DE35</f>
        <v>)*1,2</v>
      </c>
      <c r="H66" s="19">
        <f>ROUND(Source!AD35*Source!I35, 2)</f>
        <v>153.77000000000001</v>
      </c>
      <c r="I66" s="28">
        <f>IF(Source!BB35&lt;&gt; 0, Source!BB35, 1)</f>
        <v>12.3</v>
      </c>
      <c r="J66" s="19">
        <f>Source!Q35</f>
        <v>1891.31</v>
      </c>
    </row>
    <row r="67" spans="1:21" ht="14.25" x14ac:dyDescent="0.2">
      <c r="A67" s="25"/>
      <c r="B67" s="26"/>
      <c r="C67" s="26" t="s">
        <v>640</v>
      </c>
      <c r="D67" s="27"/>
      <c r="E67" s="10"/>
      <c r="F67" s="19">
        <f>Source!AN35</f>
        <v>45.24</v>
      </c>
      <c r="G67" s="28" t="str">
        <f>Source!DF35</f>
        <v>)*1,2</v>
      </c>
      <c r="H67" s="37">
        <f>ROUND(Source!AE35*Source!I35, 2)</f>
        <v>27.15</v>
      </c>
      <c r="I67" s="28">
        <f>IF(Source!BS35&lt;&gt; 0, Source!BS35, 1)</f>
        <v>25.83</v>
      </c>
      <c r="J67" s="37">
        <f>Source!R35</f>
        <v>701.16</v>
      </c>
      <c r="Q67">
        <f>ROUND(Source!AE35*Source!I35, 2)</f>
        <v>27.15</v>
      </c>
    </row>
    <row r="68" spans="1:21" ht="14.25" x14ac:dyDescent="0.2">
      <c r="A68" s="25"/>
      <c r="B68" s="26"/>
      <c r="C68" s="26" t="s">
        <v>641</v>
      </c>
      <c r="D68" s="27"/>
      <c r="E68" s="10"/>
      <c r="F68" s="19">
        <f>Source!AL35</f>
        <v>1.02</v>
      </c>
      <c r="G68" s="28" t="str">
        <f>Source!DD35</f>
        <v/>
      </c>
      <c r="H68" s="19">
        <f>ROUND(Source!AC35*Source!I35, 2)</f>
        <v>0.51</v>
      </c>
      <c r="I68" s="28">
        <f>IF(Source!BC35&lt;&gt; 0, Source!BC35, 1)</f>
        <v>25.82</v>
      </c>
      <c r="J68" s="19">
        <f>Source!P35</f>
        <v>13.17</v>
      </c>
    </row>
    <row r="69" spans="1:21" ht="14.25" x14ac:dyDescent="0.2">
      <c r="A69" s="25"/>
      <c r="B69" s="26"/>
      <c r="C69" s="26" t="str">
        <f>CONCATENATE("НР от ФОТ [к тек. уровню ", Source!FV35, "]")</f>
        <v>НР от ФОТ [к тек. уровню *0,85]</v>
      </c>
      <c r="D69" s="27" t="s">
        <v>642</v>
      </c>
      <c r="E69" s="10">
        <f>Source!BZ35</f>
        <v>95</v>
      </c>
      <c r="F69" s="19"/>
      <c r="G69" s="28"/>
      <c r="H69" s="19">
        <f>SUM(R64:R68)</f>
        <v>54.86</v>
      </c>
      <c r="I69" s="28">
        <f>Source!AT35</f>
        <v>81</v>
      </c>
      <c r="J69" s="19">
        <f>SUM(S64:S68)</f>
        <v>1208.06</v>
      </c>
    </row>
    <row r="70" spans="1:21" ht="14.25" x14ac:dyDescent="0.2">
      <c r="A70" s="25"/>
      <c r="B70" s="26"/>
      <c r="C70" s="26" t="str">
        <f>CONCATENATE("СП от ФОТ [к тек. уровню ", Source!FW35, "]")</f>
        <v>СП от ФОТ [к тек. уровню *0,8]</v>
      </c>
      <c r="D70" s="27" t="s">
        <v>642</v>
      </c>
      <c r="E70" s="10">
        <f>Source!CA35</f>
        <v>65</v>
      </c>
      <c r="F70" s="19"/>
      <c r="G70" s="28"/>
      <c r="H70" s="19">
        <f>SUM(T64:T69)</f>
        <v>37.54</v>
      </c>
      <c r="I70" s="28">
        <f>Source!AU35</f>
        <v>52</v>
      </c>
      <c r="J70" s="19">
        <f>SUM(U64:U69)</f>
        <v>775.54</v>
      </c>
    </row>
    <row r="71" spans="1:21" ht="14.25" x14ac:dyDescent="0.2">
      <c r="A71" s="31"/>
      <c r="B71" s="32"/>
      <c r="C71" s="32" t="s">
        <v>643</v>
      </c>
      <c r="D71" s="33" t="s">
        <v>644</v>
      </c>
      <c r="E71" s="34">
        <f>Source!AQ35</f>
        <v>5.3</v>
      </c>
      <c r="F71" s="35"/>
      <c r="G71" s="36" t="str">
        <f>Source!DI35</f>
        <v>)*1,2</v>
      </c>
      <c r="H71" s="35">
        <f>Source!U35</f>
        <v>3.1799999999999997</v>
      </c>
      <c r="I71" s="36"/>
      <c r="J71" s="35"/>
    </row>
    <row r="72" spans="1:21" ht="15" x14ac:dyDescent="0.25">
      <c r="C72" s="29" t="s">
        <v>635</v>
      </c>
      <c r="G72" s="56">
        <f>ROUND(Source!AC35*Source!I35, 2)+ROUND(Source!AF35*Source!I35, 2)+ROUND(Source!AD35*Source!I35, 2)+SUM(H69:H70)</f>
        <v>277.28000000000003</v>
      </c>
      <c r="H72" s="56"/>
      <c r="I72" s="56">
        <f>Source!P35+Source!Q35+Source!S35+SUM(J69:J70)</f>
        <v>4678.3500000000004</v>
      </c>
      <c r="J72" s="56"/>
      <c r="O72" s="30">
        <f>G72</f>
        <v>277.28000000000003</v>
      </c>
      <c r="P72" s="30">
        <f>I72</f>
        <v>4678.3500000000004</v>
      </c>
    </row>
    <row r="73" spans="1:21" ht="195.75" x14ac:dyDescent="0.2">
      <c r="A73" s="25" t="str">
        <f>Source!E36</f>
        <v>9</v>
      </c>
      <c r="B73" s="26" t="s">
        <v>651</v>
      </c>
      <c r="C73" s="26" t="s">
        <v>652</v>
      </c>
      <c r="D73" s="27" t="str">
        <f>Source!H36</f>
        <v>100 м</v>
      </c>
      <c r="E73" s="10">
        <f>Source!I36</f>
        <v>3</v>
      </c>
      <c r="F73" s="19"/>
      <c r="G73" s="28"/>
      <c r="H73" s="19"/>
      <c r="I73" s="28" t="str">
        <f>Source!BO36</f>
        <v>м08-02-142-02</v>
      </c>
      <c r="J73" s="19"/>
      <c r="R73">
        <f>ROUND((Source!FX36/100)*((ROUND(Source!AF36*Source!I36, 2)+ROUND(Source!AE36*Source!I36, 2))), 2)</f>
        <v>68.66</v>
      </c>
      <c r="S73">
        <f>Source!X36</f>
        <v>1512.06</v>
      </c>
      <c r="T73">
        <f>ROUND((Source!FY36/100)*((ROUND(Source!AF36*Source!I36, 2)+ROUND(Source!AE36*Source!I36, 2))), 2)</f>
        <v>46.98</v>
      </c>
      <c r="U73">
        <f>Source!Y36</f>
        <v>970.7</v>
      </c>
    </row>
    <row r="74" spans="1:21" ht="14.25" x14ac:dyDescent="0.2">
      <c r="A74" s="25"/>
      <c r="B74" s="26"/>
      <c r="C74" s="26" t="s">
        <v>638</v>
      </c>
      <c r="D74" s="27"/>
      <c r="E74" s="10"/>
      <c r="F74" s="19">
        <f>Source!AO36</f>
        <v>19.14</v>
      </c>
      <c r="G74" s="28" t="str">
        <f>Source!DG36</f>
        <v>)*1,2</v>
      </c>
      <c r="H74" s="19">
        <f>ROUND(Source!AF36*Source!I36, 2)</f>
        <v>68.91</v>
      </c>
      <c r="I74" s="28">
        <f>IF(Source!BA36&lt;&gt; 0, Source!BA36, 1)</f>
        <v>25.83</v>
      </c>
      <c r="J74" s="19">
        <f>Source!S36</f>
        <v>1779.95</v>
      </c>
      <c r="Q74">
        <f>ROUND(Source!AF36*Source!I36, 2)</f>
        <v>68.91</v>
      </c>
    </row>
    <row r="75" spans="1:21" ht="14.25" x14ac:dyDescent="0.2">
      <c r="A75" s="25"/>
      <c r="B75" s="26"/>
      <c r="C75" s="26" t="s">
        <v>639</v>
      </c>
      <c r="D75" s="27"/>
      <c r="E75" s="10"/>
      <c r="F75" s="19">
        <f>Source!AM36</f>
        <v>5.26</v>
      </c>
      <c r="G75" s="28" t="str">
        <f>Source!DE36</f>
        <v>)*1,2</v>
      </c>
      <c r="H75" s="19">
        <f>ROUND(Source!AD36*Source!I36, 2)</f>
        <v>18.96</v>
      </c>
      <c r="I75" s="28">
        <f>IF(Source!BB36&lt;&gt; 0, Source!BB36, 1)</f>
        <v>12.29</v>
      </c>
      <c r="J75" s="19">
        <f>Source!Q36</f>
        <v>233.02</v>
      </c>
    </row>
    <row r="76" spans="1:21" ht="14.25" x14ac:dyDescent="0.2">
      <c r="A76" s="25"/>
      <c r="B76" s="26"/>
      <c r="C76" s="26" t="s">
        <v>640</v>
      </c>
      <c r="D76" s="27"/>
      <c r="E76" s="10"/>
      <c r="F76" s="19">
        <f>Source!AN36</f>
        <v>0.93</v>
      </c>
      <c r="G76" s="28" t="str">
        <f>Source!DF36</f>
        <v>)*1,2</v>
      </c>
      <c r="H76" s="37">
        <f>ROUND(Source!AE36*Source!I36, 2)</f>
        <v>3.36</v>
      </c>
      <c r="I76" s="28">
        <f>IF(Source!BS36&lt;&gt; 0, Source!BS36, 1)</f>
        <v>25.83</v>
      </c>
      <c r="J76" s="37">
        <f>Source!R36</f>
        <v>86.79</v>
      </c>
      <c r="Q76">
        <f>ROUND(Source!AE36*Source!I36, 2)</f>
        <v>3.36</v>
      </c>
    </row>
    <row r="77" spans="1:21" ht="14.25" x14ac:dyDescent="0.2">
      <c r="A77" s="25"/>
      <c r="B77" s="26"/>
      <c r="C77" s="26" t="s">
        <v>641</v>
      </c>
      <c r="D77" s="27"/>
      <c r="E77" s="10"/>
      <c r="F77" s="19">
        <f>Source!AL36</f>
        <v>0.38</v>
      </c>
      <c r="G77" s="28" t="str">
        <f>Source!DD36</f>
        <v/>
      </c>
      <c r="H77" s="19">
        <f>ROUND(Source!AC36*Source!I36, 2)</f>
        <v>1.1399999999999999</v>
      </c>
      <c r="I77" s="28">
        <f>IF(Source!BC36&lt;&gt; 0, Source!BC36, 1)</f>
        <v>26.03</v>
      </c>
      <c r="J77" s="19">
        <f>Source!P36</f>
        <v>29.67</v>
      </c>
    </row>
    <row r="78" spans="1:21" ht="14.25" x14ac:dyDescent="0.2">
      <c r="A78" s="25"/>
      <c r="B78" s="26"/>
      <c r="C78" s="26" t="str">
        <f>CONCATENATE("НР от ФОТ [к тек. уровню ", Source!FV36, "]")</f>
        <v>НР от ФОТ [к тек. уровню *0,85]</v>
      </c>
      <c r="D78" s="27" t="s">
        <v>642</v>
      </c>
      <c r="E78" s="10">
        <f>Source!BZ36</f>
        <v>95</v>
      </c>
      <c r="F78" s="19"/>
      <c r="G78" s="28"/>
      <c r="H78" s="19">
        <f>SUM(R73:R77)</f>
        <v>68.66</v>
      </c>
      <c r="I78" s="28">
        <f>Source!AT36</f>
        <v>81</v>
      </c>
      <c r="J78" s="19">
        <f>SUM(S73:S77)</f>
        <v>1512.06</v>
      </c>
    </row>
    <row r="79" spans="1:21" ht="14.25" x14ac:dyDescent="0.2">
      <c r="A79" s="25"/>
      <c r="B79" s="26"/>
      <c r="C79" s="26" t="str">
        <f>CONCATENATE("СП от ФОТ [к тек. уровню ", Source!FW36, "]")</f>
        <v>СП от ФОТ [к тек. уровню *0,8]</v>
      </c>
      <c r="D79" s="27" t="s">
        <v>642</v>
      </c>
      <c r="E79" s="10">
        <f>Source!CA36</f>
        <v>65</v>
      </c>
      <c r="F79" s="19"/>
      <c r="G79" s="28"/>
      <c r="H79" s="19">
        <f>SUM(T73:T78)</f>
        <v>46.98</v>
      </c>
      <c r="I79" s="28">
        <f>Source!AU36</f>
        <v>52</v>
      </c>
      <c r="J79" s="19">
        <f>SUM(U73:U78)</f>
        <v>970.7</v>
      </c>
    </row>
    <row r="80" spans="1:21" ht="14.25" x14ac:dyDescent="0.2">
      <c r="A80" s="31"/>
      <c r="B80" s="32"/>
      <c r="C80" s="32" t="s">
        <v>643</v>
      </c>
      <c r="D80" s="33" t="s">
        <v>644</v>
      </c>
      <c r="E80" s="34">
        <f>Source!AQ36</f>
        <v>1.99</v>
      </c>
      <c r="F80" s="35"/>
      <c r="G80" s="36" t="str">
        <f>Source!DI36</f>
        <v>)*1,2</v>
      </c>
      <c r="H80" s="35">
        <f>Source!U36</f>
        <v>7.1639999999999997</v>
      </c>
      <c r="I80" s="36"/>
      <c r="J80" s="35"/>
    </row>
    <row r="81" spans="1:21" ht="15" x14ac:dyDescent="0.25">
      <c r="C81" s="29" t="s">
        <v>635</v>
      </c>
      <c r="G81" s="56">
        <f>ROUND(Source!AC36*Source!I36, 2)+ROUND(Source!AF36*Source!I36, 2)+ROUND(Source!AD36*Source!I36, 2)+SUM(H78:H79)</f>
        <v>204.64999999999998</v>
      </c>
      <c r="H81" s="56"/>
      <c r="I81" s="56">
        <f>Source!P36+Source!Q36+Source!S36+SUM(J78:J79)</f>
        <v>4525.4000000000005</v>
      </c>
      <c r="J81" s="56"/>
      <c r="O81" s="30">
        <f>G81</f>
        <v>204.64999999999998</v>
      </c>
      <c r="P81" s="30">
        <f>I81</f>
        <v>4525.4000000000005</v>
      </c>
    </row>
    <row r="82" spans="1:21" ht="28.5" x14ac:dyDescent="0.2">
      <c r="A82" s="31" t="str">
        <f>Source!E37</f>
        <v>10</v>
      </c>
      <c r="B82" s="32" t="str">
        <f>Source!F37</f>
        <v>02.3.01.02-0015</v>
      </c>
      <c r="C82" s="32" t="str">
        <f>Source!G37</f>
        <v>Песок природный для строительных работ средний</v>
      </c>
      <c r="D82" s="33" t="str">
        <f>Source!H37</f>
        <v>м3</v>
      </c>
      <c r="E82" s="34">
        <f>Source!I37</f>
        <v>4</v>
      </c>
      <c r="F82" s="35">
        <f>Source!AL37</f>
        <v>55.26</v>
      </c>
      <c r="G82" s="36" t="str">
        <f>Source!DD37</f>
        <v/>
      </c>
      <c r="H82" s="35">
        <f>ROUND(Source!AC37*Source!I37, 2)</f>
        <v>221.04</v>
      </c>
      <c r="I82" s="36">
        <f>IF(Source!BC37&lt;&gt; 0, Source!BC37, 1)</f>
        <v>10.3</v>
      </c>
      <c r="J82" s="35">
        <f>Source!P37</f>
        <v>2276.71</v>
      </c>
      <c r="R82">
        <f>ROUND((Source!FX37/100)*((ROUND(Source!AF37*Source!I37, 2)+ROUND(Source!AE37*Source!I37, 2))), 2)</f>
        <v>0</v>
      </c>
      <c r="S82">
        <f>Source!X37</f>
        <v>0</v>
      </c>
      <c r="T82">
        <f>ROUND((Source!FY37/100)*((ROUND(Source!AF37*Source!I37, 2)+ROUND(Source!AE37*Source!I37, 2))), 2)</f>
        <v>0</v>
      </c>
      <c r="U82">
        <f>Source!Y37</f>
        <v>0</v>
      </c>
    </row>
    <row r="83" spans="1:21" ht="15" x14ac:dyDescent="0.25">
      <c r="C83" s="29" t="s">
        <v>635</v>
      </c>
      <c r="G83" s="56">
        <f>ROUND(Source!AC37*Source!I37, 2)+ROUND(Source!AF37*Source!I37, 2)+ROUND(Source!AD37*Source!I37, 2)</f>
        <v>221.04</v>
      </c>
      <c r="H83" s="56"/>
      <c r="I83" s="56">
        <f>Source!P37+Source!Q37+Source!S37</f>
        <v>2276.71</v>
      </c>
      <c r="J83" s="56"/>
      <c r="O83">
        <f>G83</f>
        <v>221.04</v>
      </c>
      <c r="P83">
        <f>I83</f>
        <v>2276.71</v>
      </c>
    </row>
    <row r="84" spans="1:21" ht="181.5" x14ac:dyDescent="0.2">
      <c r="A84" s="25" t="str">
        <f>Source!E38</f>
        <v>11</v>
      </c>
      <c r="B84" s="26" t="s">
        <v>653</v>
      </c>
      <c r="C84" s="26" t="s">
        <v>654</v>
      </c>
      <c r="D84" s="27" t="str">
        <f>Source!H38</f>
        <v>100 м</v>
      </c>
      <c r="E84" s="10">
        <f>Source!I38</f>
        <v>1</v>
      </c>
      <c r="F84" s="19"/>
      <c r="G84" s="28"/>
      <c r="H84" s="19"/>
      <c r="I84" s="28" t="str">
        <f>Source!BO38</f>
        <v>м08-02-141-01</v>
      </c>
      <c r="J84" s="19"/>
      <c r="R84">
        <f>ROUND((Source!FX38/100)*((ROUND(Source!AF38*Source!I38, 2)+ROUND(Source!AE38*Source!I38, 2))), 2)</f>
        <v>129.63</v>
      </c>
      <c r="S84">
        <f>Source!X38</f>
        <v>2854.85</v>
      </c>
      <c r="T84">
        <f>ROUND((Source!FY38/100)*((ROUND(Source!AF38*Source!I38, 2)+ROUND(Source!AE38*Source!I38, 2))), 2)</f>
        <v>88.69</v>
      </c>
      <c r="U84">
        <f>Source!Y38</f>
        <v>1832.74</v>
      </c>
    </row>
    <row r="85" spans="1:21" ht="14.25" x14ac:dyDescent="0.2">
      <c r="A85" s="25"/>
      <c r="B85" s="26"/>
      <c r="C85" s="26" t="s">
        <v>638</v>
      </c>
      <c r="D85" s="27"/>
      <c r="E85" s="10"/>
      <c r="F85" s="19">
        <f>Source!AO38</f>
        <v>105.92</v>
      </c>
      <c r="G85" s="28" t="str">
        <f>Source!DG38</f>
        <v>)*1,2</v>
      </c>
      <c r="H85" s="19">
        <f>ROUND(Source!AF38*Source!I38, 2)</f>
        <v>127.1</v>
      </c>
      <c r="I85" s="28">
        <f>IF(Source!BA38&lt;&gt; 0, Source!BA38, 1)</f>
        <v>25.83</v>
      </c>
      <c r="J85" s="19">
        <f>Source!S38</f>
        <v>3282.99</v>
      </c>
      <c r="Q85">
        <f>ROUND(Source!AF38*Source!I38, 2)</f>
        <v>127.1</v>
      </c>
    </row>
    <row r="86" spans="1:21" ht="14.25" x14ac:dyDescent="0.2">
      <c r="A86" s="25"/>
      <c r="B86" s="26"/>
      <c r="C86" s="26" t="s">
        <v>639</v>
      </c>
      <c r="D86" s="27"/>
      <c r="E86" s="10"/>
      <c r="F86" s="19">
        <f>Source!AM38</f>
        <v>65.87</v>
      </c>
      <c r="G86" s="28" t="str">
        <f>Source!DE38</f>
        <v>)*1,2</v>
      </c>
      <c r="H86" s="19">
        <f>ROUND(Source!AD38*Source!I38, 2)</f>
        <v>79.05</v>
      </c>
      <c r="I86" s="28">
        <f>IF(Source!BB38&lt;&gt; 0, Source!BB38, 1)</f>
        <v>9.65</v>
      </c>
      <c r="J86" s="19">
        <f>Source!Q38</f>
        <v>762.83</v>
      </c>
    </row>
    <row r="87" spans="1:21" ht="14.25" x14ac:dyDescent="0.2">
      <c r="A87" s="25"/>
      <c r="B87" s="26"/>
      <c r="C87" s="26" t="s">
        <v>640</v>
      </c>
      <c r="D87" s="27"/>
      <c r="E87" s="10"/>
      <c r="F87" s="19">
        <f>Source!AN38</f>
        <v>7.79</v>
      </c>
      <c r="G87" s="28" t="str">
        <f>Source!DF38</f>
        <v>)*1,2</v>
      </c>
      <c r="H87" s="37">
        <f>ROUND(Source!AE38*Source!I38, 2)</f>
        <v>9.35</v>
      </c>
      <c r="I87" s="28">
        <f>IF(Source!BS38&lt;&gt; 0, Source!BS38, 1)</f>
        <v>25.83</v>
      </c>
      <c r="J87" s="37">
        <f>Source!R38</f>
        <v>241.51</v>
      </c>
      <c r="Q87">
        <f>ROUND(Source!AE38*Source!I38, 2)</f>
        <v>9.35</v>
      </c>
    </row>
    <row r="88" spans="1:21" ht="14.25" x14ac:dyDescent="0.2">
      <c r="A88" s="25"/>
      <c r="B88" s="26"/>
      <c r="C88" s="26" t="s">
        <v>641</v>
      </c>
      <c r="D88" s="27"/>
      <c r="E88" s="10"/>
      <c r="F88" s="19">
        <f>Source!AL38</f>
        <v>73.52</v>
      </c>
      <c r="G88" s="28" t="str">
        <f>Source!DD38</f>
        <v/>
      </c>
      <c r="H88" s="19">
        <f>ROUND(Source!AC38*Source!I38, 2)</f>
        <v>73.52</v>
      </c>
      <c r="I88" s="28">
        <f>IF(Source!BC38&lt;&gt; 0, Source!BC38, 1)</f>
        <v>6.61</v>
      </c>
      <c r="J88" s="19">
        <f>Source!P38</f>
        <v>485.97</v>
      </c>
    </row>
    <row r="89" spans="1:21" ht="57" x14ac:dyDescent="0.2">
      <c r="A89" s="25" t="str">
        <f>Source!E39</f>
        <v>11,1</v>
      </c>
      <c r="B89" s="26" t="str">
        <f>Source!F39</f>
        <v>п.4 Мониторинга цен №3-ВСЭ</v>
      </c>
      <c r="C89" s="26" t="s">
        <v>655</v>
      </c>
      <c r="D89" s="27" t="str">
        <f>Source!H39</f>
        <v>м</v>
      </c>
      <c r="E89" s="10">
        <f>Source!I39</f>
        <v>102</v>
      </c>
      <c r="F89" s="19">
        <f>Source!AK39</f>
        <v>14</v>
      </c>
      <c r="G89" s="38" t="s">
        <v>3</v>
      </c>
      <c r="H89" s="19">
        <f>ROUND(Source!AC39*Source!I39, 2)+ROUND(Source!AD39*Source!I39, 2)+ROUND(Source!AF39*Source!I39, 2)</f>
        <v>1428</v>
      </c>
      <c r="I89" s="28">
        <f>IF(Source!BC39&lt;&gt; 0, Source!BC39, 1)</f>
        <v>7.3</v>
      </c>
      <c r="J89" s="19">
        <f>Source!O39</f>
        <v>10424.4</v>
      </c>
      <c r="R89">
        <f>ROUND((Source!FX39/100)*((ROUND(Source!AF39*Source!I39, 2)+ROUND(Source!AE39*Source!I39, 2))), 2)</f>
        <v>0</v>
      </c>
      <c r="S89">
        <f>Source!X39</f>
        <v>0</v>
      </c>
      <c r="T89">
        <f>ROUND((Source!FY39/100)*((ROUND(Source!AF39*Source!I39, 2)+ROUND(Source!AE39*Source!I39, 2))), 2)</f>
        <v>0</v>
      </c>
      <c r="U89">
        <f>Source!Y39</f>
        <v>0</v>
      </c>
    </row>
    <row r="90" spans="1:21" ht="14.25" x14ac:dyDescent="0.2">
      <c r="A90" s="25"/>
      <c r="B90" s="26"/>
      <c r="C90" s="26" t="str">
        <f>CONCATENATE("НР от ФОТ [к тек. уровню ", Source!FV38, "]")</f>
        <v>НР от ФОТ [к тек. уровню *0,85]</v>
      </c>
      <c r="D90" s="27" t="s">
        <v>642</v>
      </c>
      <c r="E90" s="10">
        <f>Source!BZ38</f>
        <v>95</v>
      </c>
      <c r="F90" s="19"/>
      <c r="G90" s="28"/>
      <c r="H90" s="19">
        <f>SUM(R84:R89)</f>
        <v>129.63</v>
      </c>
      <c r="I90" s="28">
        <f>Source!AT38</f>
        <v>81</v>
      </c>
      <c r="J90" s="19">
        <f>SUM(S84:S89)</f>
        <v>2854.85</v>
      </c>
    </row>
    <row r="91" spans="1:21" ht="14.25" x14ac:dyDescent="0.2">
      <c r="A91" s="25"/>
      <c r="B91" s="26"/>
      <c r="C91" s="26" t="str">
        <f>CONCATENATE("СП от ФОТ [к тек. уровню ", Source!FW38, "]")</f>
        <v>СП от ФОТ [к тек. уровню *0,8]</v>
      </c>
      <c r="D91" s="27" t="s">
        <v>642</v>
      </c>
      <c r="E91" s="10">
        <f>Source!CA38</f>
        <v>65</v>
      </c>
      <c r="F91" s="19"/>
      <c r="G91" s="28"/>
      <c r="H91" s="19">
        <f>SUM(T84:T90)</f>
        <v>88.69</v>
      </c>
      <c r="I91" s="28">
        <f>Source!AU38</f>
        <v>52</v>
      </c>
      <c r="J91" s="19">
        <f>SUM(U84:U90)</f>
        <v>1832.74</v>
      </c>
    </row>
    <row r="92" spans="1:21" ht="14.25" x14ac:dyDescent="0.2">
      <c r="A92" s="31"/>
      <c r="B92" s="32"/>
      <c r="C92" s="32" t="s">
        <v>643</v>
      </c>
      <c r="D92" s="33" t="s">
        <v>644</v>
      </c>
      <c r="E92" s="34">
        <f>Source!AQ38</f>
        <v>11.01</v>
      </c>
      <c r="F92" s="35"/>
      <c r="G92" s="36" t="str">
        <f>Source!DI38</f>
        <v>)*1,2</v>
      </c>
      <c r="H92" s="35">
        <f>Source!U38</f>
        <v>13.212</v>
      </c>
      <c r="I92" s="36"/>
      <c r="J92" s="35"/>
    </row>
    <row r="93" spans="1:21" ht="15" x14ac:dyDescent="0.25">
      <c r="C93" s="29" t="s">
        <v>635</v>
      </c>
      <c r="G93" s="56">
        <f>ROUND(Source!AC38*Source!I38, 2)+ROUND(Source!AF38*Source!I38, 2)+ROUND(Source!AD38*Source!I38, 2)+SUM(H89:H91)</f>
        <v>1925.9900000000002</v>
      </c>
      <c r="H93" s="56"/>
      <c r="I93" s="56">
        <f>Source!P38+Source!Q38+Source!S38+SUM(J89:J91)</f>
        <v>19643.78</v>
      </c>
      <c r="J93" s="56"/>
      <c r="O93" s="30">
        <f>G93</f>
        <v>1925.9900000000002</v>
      </c>
      <c r="P93" s="30">
        <f>I93</f>
        <v>19643.78</v>
      </c>
    </row>
    <row r="94" spans="1:21" ht="181.5" x14ac:dyDescent="0.2">
      <c r="A94" s="25" t="str">
        <f>Source!E40</f>
        <v>12</v>
      </c>
      <c r="B94" s="26" t="s">
        <v>656</v>
      </c>
      <c r="C94" s="26" t="s">
        <v>657</v>
      </c>
      <c r="D94" s="27" t="str">
        <f>Source!H40</f>
        <v>100 м</v>
      </c>
      <c r="E94" s="10">
        <f>Source!I40</f>
        <v>2.5</v>
      </c>
      <c r="F94" s="19"/>
      <c r="G94" s="28"/>
      <c r="H94" s="19"/>
      <c r="I94" s="28" t="str">
        <f>Source!BO40</f>
        <v>м08-02-141-02</v>
      </c>
      <c r="J94" s="19"/>
      <c r="R94">
        <f>ROUND((Source!FX40/100)*((ROUND(Source!AF40*Source!I40, 2)+ROUND(Source!AE40*Source!I40, 2))), 2)</f>
        <v>335.16</v>
      </c>
      <c r="S94">
        <f>Source!X40</f>
        <v>7381.39</v>
      </c>
      <c r="T94">
        <f>ROUND((Source!FY40/100)*((ROUND(Source!AF40*Source!I40, 2)+ROUND(Source!AE40*Source!I40, 2))), 2)</f>
        <v>229.32</v>
      </c>
      <c r="U94">
        <f>Source!Y40</f>
        <v>4738.67</v>
      </c>
    </row>
    <row r="95" spans="1:21" ht="14.25" x14ac:dyDescent="0.2">
      <c r="A95" s="25"/>
      <c r="B95" s="26"/>
      <c r="C95" s="26" t="s">
        <v>638</v>
      </c>
      <c r="D95" s="27"/>
      <c r="E95" s="10"/>
      <c r="F95" s="19">
        <f>Source!AO40</f>
        <v>106.3</v>
      </c>
      <c r="G95" s="28" t="str">
        <f>Source!DG40</f>
        <v>)*1,2</v>
      </c>
      <c r="H95" s="19">
        <f>ROUND(Source!AF40*Source!I40, 2)</f>
        <v>318.89999999999998</v>
      </c>
      <c r="I95" s="28">
        <f>IF(Source!BA40&lt;&gt; 0, Source!BA40, 1)</f>
        <v>25.83</v>
      </c>
      <c r="J95" s="19">
        <f>Source!S40</f>
        <v>8237.19</v>
      </c>
      <c r="Q95">
        <f>ROUND(Source!AF40*Source!I40, 2)</f>
        <v>318.89999999999998</v>
      </c>
    </row>
    <row r="96" spans="1:21" ht="14.25" x14ac:dyDescent="0.2">
      <c r="A96" s="25"/>
      <c r="B96" s="26"/>
      <c r="C96" s="26" t="s">
        <v>639</v>
      </c>
      <c r="D96" s="27"/>
      <c r="E96" s="10"/>
      <c r="F96" s="19">
        <f>Source!AM40</f>
        <v>90.75</v>
      </c>
      <c r="G96" s="28" t="str">
        <f>Source!DE40</f>
        <v>)*1,2</v>
      </c>
      <c r="H96" s="19">
        <f>ROUND(Source!AD40*Source!I40, 2)</f>
        <v>272.25</v>
      </c>
      <c r="I96" s="28">
        <f>IF(Source!BB40&lt;&gt; 0, Source!BB40, 1)</f>
        <v>9.6300000000000008</v>
      </c>
      <c r="J96" s="19">
        <f>Source!Q40</f>
        <v>2621.77</v>
      </c>
    </row>
    <row r="97" spans="1:21" ht="14.25" x14ac:dyDescent="0.2">
      <c r="A97" s="25"/>
      <c r="B97" s="26"/>
      <c r="C97" s="26" t="s">
        <v>640</v>
      </c>
      <c r="D97" s="27"/>
      <c r="E97" s="10"/>
      <c r="F97" s="19">
        <f>Source!AN40</f>
        <v>11.3</v>
      </c>
      <c r="G97" s="28" t="str">
        <f>Source!DF40</f>
        <v>)*1,2</v>
      </c>
      <c r="H97" s="37">
        <f>ROUND(Source!AE40*Source!I40, 2)</f>
        <v>33.9</v>
      </c>
      <c r="I97" s="28">
        <f>IF(Source!BS40&lt;&gt; 0, Source!BS40, 1)</f>
        <v>25.83</v>
      </c>
      <c r="J97" s="37">
        <f>Source!R40</f>
        <v>875.64</v>
      </c>
      <c r="Q97">
        <f>ROUND(Source!AE40*Source!I40, 2)</f>
        <v>33.9</v>
      </c>
    </row>
    <row r="98" spans="1:21" ht="14.25" x14ac:dyDescent="0.2">
      <c r="A98" s="25"/>
      <c r="B98" s="26"/>
      <c r="C98" s="26" t="s">
        <v>641</v>
      </c>
      <c r="D98" s="27"/>
      <c r="E98" s="10"/>
      <c r="F98" s="19">
        <f>Source!AL40</f>
        <v>73.53</v>
      </c>
      <c r="G98" s="28" t="str">
        <f>Source!DD40</f>
        <v/>
      </c>
      <c r="H98" s="19">
        <f>ROUND(Source!AC40*Source!I40, 2)</f>
        <v>183.83</v>
      </c>
      <c r="I98" s="28">
        <f>IF(Source!BC40&lt;&gt; 0, Source!BC40, 1)</f>
        <v>6.61</v>
      </c>
      <c r="J98" s="19">
        <f>Source!P40</f>
        <v>1215.08</v>
      </c>
    </row>
    <row r="99" spans="1:21" ht="57" x14ac:dyDescent="0.2">
      <c r="A99" s="25" t="str">
        <f>Source!E41</f>
        <v>12,1</v>
      </c>
      <c r="B99" s="26" t="str">
        <f>Source!F41</f>
        <v>п.12 Мониторинга цен №3-ВСЭ</v>
      </c>
      <c r="C99" s="26" t="s">
        <v>658</v>
      </c>
      <c r="D99" s="27" t="str">
        <f>Source!H41</f>
        <v>м</v>
      </c>
      <c r="E99" s="10">
        <f>Source!I41</f>
        <v>102</v>
      </c>
      <c r="F99" s="19">
        <f>Source!AK41</f>
        <v>21.48</v>
      </c>
      <c r="G99" s="38" t="s">
        <v>3</v>
      </c>
      <c r="H99" s="19">
        <f>ROUND(Source!AC41*Source!I41, 2)+ROUND(Source!AD41*Source!I41, 2)+ROUND(Source!AF41*Source!I41, 2)</f>
        <v>2190.96</v>
      </c>
      <c r="I99" s="28">
        <f>IF(Source!BC41&lt;&gt; 0, Source!BC41, 1)</f>
        <v>7.3</v>
      </c>
      <c r="J99" s="19">
        <f>Source!O41</f>
        <v>15994.01</v>
      </c>
      <c r="R99">
        <f>ROUND((Source!FX41/100)*((ROUND(Source!AF41*Source!I41, 2)+ROUND(Source!AE41*Source!I41, 2))), 2)</f>
        <v>0</v>
      </c>
      <c r="S99">
        <f>Source!X41</f>
        <v>0</v>
      </c>
      <c r="T99">
        <f>ROUND((Source!FY41/100)*((ROUND(Source!AF41*Source!I41, 2)+ROUND(Source!AE41*Source!I41, 2))), 2)</f>
        <v>0</v>
      </c>
      <c r="U99">
        <f>Source!Y41</f>
        <v>0</v>
      </c>
    </row>
    <row r="100" spans="1:21" ht="57" x14ac:dyDescent="0.2">
      <c r="A100" s="25" t="str">
        <f>Source!E42</f>
        <v>12,2</v>
      </c>
      <c r="B100" s="26" t="str">
        <f>Source!F42</f>
        <v>п.11 Мониторинга цен №3-ВСЭ</v>
      </c>
      <c r="C100" s="26" t="s">
        <v>659</v>
      </c>
      <c r="D100" s="27" t="str">
        <f>Source!H42</f>
        <v>м</v>
      </c>
      <c r="E100" s="10">
        <f>Source!I42</f>
        <v>102</v>
      </c>
      <c r="F100" s="19">
        <f>Source!AK42</f>
        <v>28.369999999999997</v>
      </c>
      <c r="G100" s="38" t="s">
        <v>3</v>
      </c>
      <c r="H100" s="19">
        <f>ROUND(Source!AC42*Source!I42, 2)+ROUND(Source!AD42*Source!I42, 2)+ROUND(Source!AF42*Source!I42, 2)</f>
        <v>2893.74</v>
      </c>
      <c r="I100" s="28">
        <f>IF(Source!BC42&lt;&gt; 0, Source!BC42, 1)</f>
        <v>7.3</v>
      </c>
      <c r="J100" s="19">
        <f>Source!O42</f>
        <v>21124.3</v>
      </c>
      <c r="R100">
        <f>ROUND((Source!FX42/100)*((ROUND(Source!AF42*Source!I42, 2)+ROUND(Source!AE42*Source!I42, 2))), 2)</f>
        <v>0</v>
      </c>
      <c r="S100">
        <f>Source!X42</f>
        <v>0</v>
      </c>
      <c r="T100">
        <f>ROUND((Source!FY42/100)*((ROUND(Source!AF42*Source!I42, 2)+ROUND(Source!AE42*Source!I42, 2))), 2)</f>
        <v>0</v>
      </c>
      <c r="U100">
        <f>Source!Y42</f>
        <v>0</v>
      </c>
    </row>
    <row r="101" spans="1:21" ht="57" x14ac:dyDescent="0.2">
      <c r="A101" s="25" t="str">
        <f>Source!E43</f>
        <v>12,3</v>
      </c>
      <c r="B101" s="26" t="str">
        <f>Source!F43</f>
        <v>п.6 Мониторинга цен №3-ВСЭ</v>
      </c>
      <c r="C101" s="26" t="s">
        <v>660</v>
      </c>
      <c r="D101" s="27" t="str">
        <f>Source!H43</f>
        <v>м</v>
      </c>
      <c r="E101" s="10">
        <f>Source!I43</f>
        <v>51</v>
      </c>
      <c r="F101" s="19">
        <f>Source!AK43</f>
        <v>186</v>
      </c>
      <c r="G101" s="38" t="s">
        <v>3</v>
      </c>
      <c r="H101" s="19">
        <f>ROUND(Source!AC43*Source!I43, 2)+ROUND(Source!AD43*Source!I43, 2)+ROUND(Source!AF43*Source!I43, 2)</f>
        <v>9486</v>
      </c>
      <c r="I101" s="28">
        <f>IF(Source!BC43&lt;&gt; 0, Source!BC43, 1)</f>
        <v>7.3</v>
      </c>
      <c r="J101" s="19">
        <f>Source!O43</f>
        <v>69247.8</v>
      </c>
      <c r="R101">
        <f>ROUND((Source!FX43/100)*((ROUND(Source!AF43*Source!I43, 2)+ROUND(Source!AE43*Source!I43, 2))), 2)</f>
        <v>0</v>
      </c>
      <c r="S101">
        <f>Source!X43</f>
        <v>0</v>
      </c>
      <c r="T101">
        <f>ROUND((Source!FY43/100)*((ROUND(Source!AF43*Source!I43, 2)+ROUND(Source!AE43*Source!I43, 2))), 2)</f>
        <v>0</v>
      </c>
      <c r="U101">
        <f>Source!Y43</f>
        <v>0</v>
      </c>
    </row>
    <row r="102" spans="1:21" ht="14.25" x14ac:dyDescent="0.2">
      <c r="A102" s="25"/>
      <c r="B102" s="26"/>
      <c r="C102" s="26" t="str">
        <f>CONCATENATE("НР от ФОТ [к тек. уровню ", Source!FV40, "]")</f>
        <v>НР от ФОТ [к тек. уровню *0,85]</v>
      </c>
      <c r="D102" s="27" t="s">
        <v>642</v>
      </c>
      <c r="E102" s="10">
        <f>Source!BZ40</f>
        <v>95</v>
      </c>
      <c r="F102" s="19"/>
      <c r="G102" s="28"/>
      <c r="H102" s="19">
        <f>SUM(R94:R101)</f>
        <v>335.16</v>
      </c>
      <c r="I102" s="28">
        <f>Source!AT40</f>
        <v>81</v>
      </c>
      <c r="J102" s="19">
        <f>SUM(S94:S101)</f>
        <v>7381.39</v>
      </c>
    </row>
    <row r="103" spans="1:21" ht="14.25" x14ac:dyDescent="0.2">
      <c r="A103" s="25"/>
      <c r="B103" s="26"/>
      <c r="C103" s="26" t="str">
        <f>CONCATENATE("СП от ФОТ [к тек. уровню ", Source!FW40, "]")</f>
        <v>СП от ФОТ [к тек. уровню *0,8]</v>
      </c>
      <c r="D103" s="27" t="s">
        <v>642</v>
      </c>
      <c r="E103" s="10">
        <f>Source!CA40</f>
        <v>65</v>
      </c>
      <c r="F103" s="19"/>
      <c r="G103" s="28"/>
      <c r="H103" s="19">
        <f>SUM(T94:T102)</f>
        <v>229.32</v>
      </c>
      <c r="I103" s="28">
        <f>Source!AU40</f>
        <v>52</v>
      </c>
      <c r="J103" s="19">
        <f>SUM(U94:U102)</f>
        <v>4738.67</v>
      </c>
    </row>
    <row r="104" spans="1:21" ht="14.25" x14ac:dyDescent="0.2">
      <c r="A104" s="31"/>
      <c r="B104" s="32"/>
      <c r="C104" s="32" t="s">
        <v>643</v>
      </c>
      <c r="D104" s="33" t="s">
        <v>644</v>
      </c>
      <c r="E104" s="34">
        <f>Source!AQ40</f>
        <v>11.05</v>
      </c>
      <c r="F104" s="35"/>
      <c r="G104" s="36" t="str">
        <f>Source!DI40</f>
        <v>)*1,2</v>
      </c>
      <c r="H104" s="35">
        <f>Source!U40</f>
        <v>33.15</v>
      </c>
      <c r="I104" s="36"/>
      <c r="J104" s="35"/>
    </row>
    <row r="105" spans="1:21" ht="15" x14ac:dyDescent="0.25">
      <c r="C105" s="29" t="s">
        <v>635</v>
      </c>
      <c r="G105" s="56">
        <f>ROUND(Source!AC40*Source!I40, 2)+ROUND(Source!AF40*Source!I40, 2)+ROUND(Source!AD40*Source!I40, 2)+SUM(H99:H103)</f>
        <v>15910.16</v>
      </c>
      <c r="H105" s="56"/>
      <c r="I105" s="56">
        <f>Source!P40+Source!Q40+Source!S40+SUM(J99:J103)</f>
        <v>130560.20999999999</v>
      </c>
      <c r="J105" s="56"/>
      <c r="O105" s="30">
        <f>G105</f>
        <v>15910.16</v>
      </c>
      <c r="P105" s="30">
        <f>I105</f>
        <v>130560.20999999999</v>
      </c>
    </row>
    <row r="106" spans="1:21" ht="181.5" x14ac:dyDescent="0.2">
      <c r="A106" s="25" t="str">
        <f>Source!E44</f>
        <v>13</v>
      </c>
      <c r="B106" s="26" t="s">
        <v>661</v>
      </c>
      <c r="C106" s="26" t="s">
        <v>662</v>
      </c>
      <c r="D106" s="27" t="str">
        <f>Source!H44</f>
        <v>100 м</v>
      </c>
      <c r="E106" s="10">
        <f>Source!I44</f>
        <v>0.5</v>
      </c>
      <c r="F106" s="19"/>
      <c r="G106" s="28"/>
      <c r="H106" s="19"/>
      <c r="I106" s="28" t="str">
        <f>Source!BO44</f>
        <v>м08-02-143-03</v>
      </c>
      <c r="J106" s="19"/>
      <c r="R106">
        <f>ROUND((Source!FX44/100)*((ROUND(Source!AF44*Source!I44, 2)+ROUND(Source!AE44*Source!I44, 2))), 2)</f>
        <v>58.95</v>
      </c>
      <c r="S106">
        <f>Source!X44</f>
        <v>1298.1199999999999</v>
      </c>
      <c r="T106">
        <f>ROUND((Source!FY44/100)*((ROUND(Source!AF44*Source!I44, 2)+ROUND(Source!AE44*Source!I44, 2))), 2)</f>
        <v>40.33</v>
      </c>
      <c r="U106">
        <f>Source!Y44</f>
        <v>833.36</v>
      </c>
    </row>
    <row r="107" spans="1:21" ht="14.25" x14ac:dyDescent="0.2">
      <c r="A107" s="25"/>
      <c r="B107" s="26"/>
      <c r="C107" s="26" t="s">
        <v>638</v>
      </c>
      <c r="D107" s="27"/>
      <c r="E107" s="10"/>
      <c r="F107" s="19">
        <f>Source!AO44</f>
        <v>55.22</v>
      </c>
      <c r="G107" s="28" t="str">
        <f>Source!DG44</f>
        <v>)*1,2</v>
      </c>
      <c r="H107" s="19">
        <f>ROUND(Source!AF44*Source!I44, 2)</f>
        <v>33.130000000000003</v>
      </c>
      <c r="I107" s="28">
        <f>IF(Source!BA44&lt;&gt; 0, Source!BA44, 1)</f>
        <v>25.83</v>
      </c>
      <c r="J107" s="19">
        <f>Source!S44</f>
        <v>855.75</v>
      </c>
      <c r="Q107">
        <f>ROUND(Source!AF44*Source!I44, 2)</f>
        <v>33.130000000000003</v>
      </c>
    </row>
    <row r="108" spans="1:21" ht="14.25" x14ac:dyDescent="0.2">
      <c r="A108" s="25"/>
      <c r="B108" s="26"/>
      <c r="C108" s="26" t="s">
        <v>639</v>
      </c>
      <c r="D108" s="27"/>
      <c r="E108" s="10"/>
      <c r="F108" s="19">
        <f>Source!AM44</f>
        <v>341.18</v>
      </c>
      <c r="G108" s="28" t="str">
        <f>Source!DE44</f>
        <v>)*1,2</v>
      </c>
      <c r="H108" s="19">
        <f>ROUND(Source!AD44*Source!I44, 2)</f>
        <v>204.71</v>
      </c>
      <c r="I108" s="28">
        <f>IF(Source!BB44&lt;&gt; 0, Source!BB44, 1)</f>
        <v>9.56</v>
      </c>
      <c r="J108" s="19">
        <f>Source!Q44</f>
        <v>1957.03</v>
      </c>
    </row>
    <row r="109" spans="1:21" ht="14.25" x14ac:dyDescent="0.2">
      <c r="A109" s="25"/>
      <c r="B109" s="26"/>
      <c r="C109" s="26" t="s">
        <v>640</v>
      </c>
      <c r="D109" s="27"/>
      <c r="E109" s="10"/>
      <c r="F109" s="19">
        <f>Source!AN44</f>
        <v>48.19</v>
      </c>
      <c r="G109" s="28" t="str">
        <f>Source!DF44</f>
        <v>)*1,2</v>
      </c>
      <c r="H109" s="37">
        <f>ROUND(Source!AE44*Source!I44, 2)</f>
        <v>28.92</v>
      </c>
      <c r="I109" s="28">
        <f>IF(Source!BS44&lt;&gt; 0, Source!BS44, 1)</f>
        <v>25.83</v>
      </c>
      <c r="J109" s="37">
        <f>Source!R44</f>
        <v>746.87</v>
      </c>
      <c r="Q109">
        <f>ROUND(Source!AE44*Source!I44, 2)</f>
        <v>28.92</v>
      </c>
    </row>
    <row r="110" spans="1:21" ht="14.25" x14ac:dyDescent="0.2">
      <c r="A110" s="25"/>
      <c r="B110" s="26"/>
      <c r="C110" s="26" t="s">
        <v>641</v>
      </c>
      <c r="D110" s="27"/>
      <c r="E110" s="10"/>
      <c r="F110" s="19">
        <f>Source!AL44</f>
        <v>1.1000000000000001</v>
      </c>
      <c r="G110" s="28" t="str">
        <f>Source!DD44</f>
        <v/>
      </c>
      <c r="H110" s="19">
        <f>ROUND(Source!AC44*Source!I44, 2)</f>
        <v>0.55000000000000004</v>
      </c>
      <c r="I110" s="28">
        <f>IF(Source!BC44&lt;&gt; 0, Source!BC44, 1)</f>
        <v>25.94</v>
      </c>
      <c r="J110" s="19">
        <f>Source!P44</f>
        <v>14.27</v>
      </c>
    </row>
    <row r="111" spans="1:21" ht="14.25" x14ac:dyDescent="0.2">
      <c r="A111" s="25"/>
      <c r="B111" s="26"/>
      <c r="C111" s="26" t="str">
        <f>CONCATENATE("НР от ФОТ [к тек. уровню ", Source!FV44, "]")</f>
        <v>НР от ФОТ [к тек. уровню *0,85]</v>
      </c>
      <c r="D111" s="27" t="s">
        <v>642</v>
      </c>
      <c r="E111" s="10">
        <f>Source!BZ44</f>
        <v>95</v>
      </c>
      <c r="F111" s="19"/>
      <c r="G111" s="28"/>
      <c r="H111" s="19">
        <f>SUM(R106:R110)</f>
        <v>58.95</v>
      </c>
      <c r="I111" s="28">
        <f>Source!AT44</f>
        <v>81</v>
      </c>
      <c r="J111" s="19">
        <f>SUM(S106:S110)</f>
        <v>1298.1199999999999</v>
      </c>
    </row>
    <row r="112" spans="1:21" ht="14.25" x14ac:dyDescent="0.2">
      <c r="A112" s="25"/>
      <c r="B112" s="26"/>
      <c r="C112" s="26" t="str">
        <f>CONCATENATE("СП от ФОТ [к тек. уровню ", Source!FW44, "]")</f>
        <v>СП от ФОТ [к тек. уровню *0,8]</v>
      </c>
      <c r="D112" s="27" t="s">
        <v>642</v>
      </c>
      <c r="E112" s="10">
        <f>Source!CA44</f>
        <v>65</v>
      </c>
      <c r="F112" s="19"/>
      <c r="G112" s="28"/>
      <c r="H112" s="19">
        <f>SUM(T106:T111)</f>
        <v>40.33</v>
      </c>
      <c r="I112" s="28">
        <f>Source!AU44</f>
        <v>52</v>
      </c>
      <c r="J112" s="19">
        <f>SUM(U106:U111)</f>
        <v>833.36</v>
      </c>
    </row>
    <row r="113" spans="1:21" ht="14.25" x14ac:dyDescent="0.2">
      <c r="A113" s="31"/>
      <c r="B113" s="32"/>
      <c r="C113" s="32" t="s">
        <v>643</v>
      </c>
      <c r="D113" s="33" t="s">
        <v>644</v>
      </c>
      <c r="E113" s="34">
        <f>Source!AQ44</f>
        <v>5.74</v>
      </c>
      <c r="F113" s="35"/>
      <c r="G113" s="36" t="str">
        <f>Source!DI44</f>
        <v>)*1,2</v>
      </c>
      <c r="H113" s="35">
        <f>Source!U44</f>
        <v>3.444</v>
      </c>
      <c r="I113" s="36"/>
      <c r="J113" s="35"/>
    </row>
    <row r="114" spans="1:21" ht="15" x14ac:dyDescent="0.25">
      <c r="C114" s="29" t="s">
        <v>635</v>
      </c>
      <c r="G114" s="56">
        <f>ROUND(Source!AC44*Source!I44, 2)+ROUND(Source!AF44*Source!I44, 2)+ROUND(Source!AD44*Source!I44, 2)+SUM(H111:H112)</f>
        <v>337.67</v>
      </c>
      <c r="H114" s="56"/>
      <c r="I114" s="56">
        <f>Source!P44+Source!Q44+Source!S44+SUM(J111:J112)</f>
        <v>4958.5300000000007</v>
      </c>
      <c r="J114" s="56"/>
      <c r="O114" s="30">
        <f>G114</f>
        <v>337.67</v>
      </c>
      <c r="P114" s="30">
        <f>I114</f>
        <v>4958.5300000000007</v>
      </c>
    </row>
    <row r="115" spans="1:21" ht="195.75" x14ac:dyDescent="0.2">
      <c r="A115" s="25" t="str">
        <f>Source!E45</f>
        <v>14</v>
      </c>
      <c r="B115" s="26" t="s">
        <v>663</v>
      </c>
      <c r="C115" s="26" t="s">
        <v>664</v>
      </c>
      <c r="D115" s="27" t="str">
        <f>Source!H45</f>
        <v>100 м</v>
      </c>
      <c r="E115" s="10">
        <f>Source!I45</f>
        <v>3</v>
      </c>
      <c r="F115" s="19"/>
      <c r="G115" s="28"/>
      <c r="H115" s="19"/>
      <c r="I115" s="28" t="str">
        <f>Source!BO45</f>
        <v>м08-02-143-04</v>
      </c>
      <c r="J115" s="19"/>
      <c r="R115">
        <f>ROUND((Source!FX45/100)*((ROUND(Source!AF45*Source!I45, 2)+ROUND(Source!AE45*Source!I45, 2))), 2)</f>
        <v>170.43</v>
      </c>
      <c r="S115">
        <f>Source!X45</f>
        <v>3753.46</v>
      </c>
      <c r="T115">
        <f>ROUND((Source!FY45/100)*((ROUND(Source!AF45*Source!I45, 2)+ROUND(Source!AE45*Source!I45, 2))), 2)</f>
        <v>116.61</v>
      </c>
      <c r="U115">
        <f>Source!Y45</f>
        <v>2409.63</v>
      </c>
    </row>
    <row r="116" spans="1:21" ht="14.25" x14ac:dyDescent="0.2">
      <c r="A116" s="25"/>
      <c r="B116" s="26"/>
      <c r="C116" s="26" t="s">
        <v>638</v>
      </c>
      <c r="D116" s="27"/>
      <c r="E116" s="10"/>
      <c r="F116" s="19">
        <f>Source!AO45</f>
        <v>26.74</v>
      </c>
      <c r="G116" s="28" t="str">
        <f>Source!DG45</f>
        <v>)*1,2</v>
      </c>
      <c r="H116" s="19">
        <f>ROUND(Source!AF45*Source!I45, 2)</f>
        <v>96.27</v>
      </c>
      <c r="I116" s="28">
        <f>IF(Source!BA45&lt;&gt; 0, Source!BA45, 1)</f>
        <v>25.83</v>
      </c>
      <c r="J116" s="19">
        <f>Source!S45</f>
        <v>2486.65</v>
      </c>
      <c r="Q116">
        <f>ROUND(Source!AF45*Source!I45, 2)</f>
        <v>96.27</v>
      </c>
    </row>
    <row r="117" spans="1:21" ht="14.25" x14ac:dyDescent="0.2">
      <c r="A117" s="25"/>
      <c r="B117" s="26"/>
      <c r="C117" s="26" t="s">
        <v>639</v>
      </c>
      <c r="D117" s="27"/>
      <c r="E117" s="10"/>
      <c r="F117" s="19">
        <f>Source!AM45</f>
        <v>163.47999999999999</v>
      </c>
      <c r="G117" s="28" t="str">
        <f>Source!DE45</f>
        <v>)*1,2</v>
      </c>
      <c r="H117" s="19">
        <f>ROUND(Source!AD45*Source!I45, 2)</f>
        <v>588.54</v>
      </c>
      <c r="I117" s="28">
        <f>IF(Source!BB45&lt;&gt; 0, Source!BB45, 1)</f>
        <v>9.56</v>
      </c>
      <c r="J117" s="19">
        <f>Source!Q45</f>
        <v>5626.44</v>
      </c>
    </row>
    <row r="118" spans="1:21" ht="14.25" x14ac:dyDescent="0.2">
      <c r="A118" s="25"/>
      <c r="B118" s="26"/>
      <c r="C118" s="26" t="s">
        <v>640</v>
      </c>
      <c r="D118" s="27"/>
      <c r="E118" s="10"/>
      <c r="F118" s="19">
        <f>Source!AN45</f>
        <v>23.09</v>
      </c>
      <c r="G118" s="28" t="str">
        <f>Source!DF45</f>
        <v>)*1,2</v>
      </c>
      <c r="H118" s="37">
        <f>ROUND(Source!AE45*Source!I45, 2)</f>
        <v>83.13</v>
      </c>
      <c r="I118" s="28">
        <f>IF(Source!BS45&lt;&gt; 0, Source!BS45, 1)</f>
        <v>25.83</v>
      </c>
      <c r="J118" s="37">
        <f>Source!R45</f>
        <v>2147.25</v>
      </c>
      <c r="Q118">
        <f>ROUND(Source!AE45*Source!I45, 2)</f>
        <v>83.13</v>
      </c>
    </row>
    <row r="119" spans="1:21" ht="14.25" x14ac:dyDescent="0.2">
      <c r="A119" s="25"/>
      <c r="B119" s="26"/>
      <c r="C119" s="26" t="s">
        <v>641</v>
      </c>
      <c r="D119" s="27"/>
      <c r="E119" s="10"/>
      <c r="F119" s="19">
        <f>Source!AL45</f>
        <v>0.53</v>
      </c>
      <c r="G119" s="28" t="str">
        <f>Source!DD45</f>
        <v/>
      </c>
      <c r="H119" s="19">
        <f>ROUND(Source!AC45*Source!I45, 2)</f>
        <v>1.59</v>
      </c>
      <c r="I119" s="28">
        <f>IF(Source!BC45&lt;&gt; 0, Source!BC45, 1)</f>
        <v>26.08</v>
      </c>
      <c r="J119" s="19">
        <f>Source!P45</f>
        <v>41.47</v>
      </c>
    </row>
    <row r="120" spans="1:21" ht="57" x14ac:dyDescent="0.2">
      <c r="A120" s="25" t="str">
        <f>Source!E46</f>
        <v>14,1</v>
      </c>
      <c r="B120" s="26" t="str">
        <f>Source!F46</f>
        <v>п.10 Мониторинга цен №3-ВСЭ</v>
      </c>
      <c r="C120" s="26" t="s">
        <v>665</v>
      </c>
      <c r="D120" s="27" t="str">
        <f>Source!H46</f>
        <v>шт.</v>
      </c>
      <c r="E120" s="10">
        <f>Source!I46</f>
        <v>278</v>
      </c>
      <c r="F120" s="19">
        <f>Source!AK46</f>
        <v>9.9999999999999982</v>
      </c>
      <c r="G120" s="38" t="s">
        <v>3</v>
      </c>
      <c r="H120" s="19">
        <f>ROUND(Source!AC46*Source!I46, 2)+ROUND(Source!AD46*Source!I46, 2)+ROUND(Source!AF46*Source!I46, 2)</f>
        <v>2780</v>
      </c>
      <c r="I120" s="28">
        <f>IF(Source!BC46&lt;&gt; 0, Source!BC46, 1)</f>
        <v>7.3</v>
      </c>
      <c r="J120" s="19">
        <f>Source!O46</f>
        <v>20294</v>
      </c>
      <c r="R120">
        <f>ROUND((Source!FX46/100)*((ROUND(Source!AF46*Source!I46, 2)+ROUND(Source!AE46*Source!I46, 2))), 2)</f>
        <v>0</v>
      </c>
      <c r="S120">
        <f>Source!X46</f>
        <v>0</v>
      </c>
      <c r="T120">
        <f>ROUND((Source!FY46/100)*((ROUND(Source!AF46*Source!I46, 2)+ROUND(Source!AE46*Source!I46, 2))), 2)</f>
        <v>0</v>
      </c>
      <c r="U120">
        <f>Source!Y46</f>
        <v>0</v>
      </c>
    </row>
    <row r="121" spans="1:21" ht="14.25" x14ac:dyDescent="0.2">
      <c r="A121" s="25"/>
      <c r="B121" s="26"/>
      <c r="C121" s="26" t="str">
        <f>CONCATENATE("НР от ФОТ [к тек. уровню ", Source!FV45, "]")</f>
        <v>НР от ФОТ [к тек. уровню *0,85]</v>
      </c>
      <c r="D121" s="27" t="s">
        <v>642</v>
      </c>
      <c r="E121" s="10">
        <f>Source!BZ45</f>
        <v>95</v>
      </c>
      <c r="F121" s="19"/>
      <c r="G121" s="28"/>
      <c r="H121" s="19">
        <f>SUM(R115:R120)</f>
        <v>170.43</v>
      </c>
      <c r="I121" s="28">
        <f>Source!AT45</f>
        <v>81</v>
      </c>
      <c r="J121" s="19">
        <f>SUM(S115:S120)</f>
        <v>3753.46</v>
      </c>
    </row>
    <row r="122" spans="1:21" ht="14.25" x14ac:dyDescent="0.2">
      <c r="A122" s="25"/>
      <c r="B122" s="26"/>
      <c r="C122" s="26" t="str">
        <f>CONCATENATE("СП от ФОТ [к тек. уровню ", Source!FW45, "]")</f>
        <v>СП от ФОТ [к тек. уровню *0,8]</v>
      </c>
      <c r="D122" s="27" t="s">
        <v>642</v>
      </c>
      <c r="E122" s="10">
        <f>Source!CA45</f>
        <v>65</v>
      </c>
      <c r="F122" s="19"/>
      <c r="G122" s="28"/>
      <c r="H122" s="19">
        <f>SUM(T115:T121)</f>
        <v>116.61</v>
      </c>
      <c r="I122" s="28">
        <f>Source!AU45</f>
        <v>52</v>
      </c>
      <c r="J122" s="19">
        <f>SUM(U115:U121)</f>
        <v>2409.63</v>
      </c>
    </row>
    <row r="123" spans="1:21" ht="14.25" x14ac:dyDescent="0.2">
      <c r="A123" s="31"/>
      <c r="B123" s="32"/>
      <c r="C123" s="32" t="s">
        <v>643</v>
      </c>
      <c r="D123" s="33" t="s">
        <v>644</v>
      </c>
      <c r="E123" s="34">
        <f>Source!AQ45</f>
        <v>2.78</v>
      </c>
      <c r="F123" s="35"/>
      <c r="G123" s="36" t="str">
        <f>Source!DI45</f>
        <v>)*1,2</v>
      </c>
      <c r="H123" s="35">
        <f>Source!U45</f>
        <v>10.007999999999999</v>
      </c>
      <c r="I123" s="36"/>
      <c r="J123" s="35"/>
    </row>
    <row r="124" spans="1:21" ht="15" x14ac:dyDescent="0.25">
      <c r="C124" s="29" t="s">
        <v>635</v>
      </c>
      <c r="G124" s="56">
        <f>ROUND(Source!AC45*Source!I45, 2)+ROUND(Source!AF45*Source!I45, 2)+ROUND(Source!AD45*Source!I45, 2)+SUM(H120:H122)</f>
        <v>3753.44</v>
      </c>
      <c r="H124" s="56"/>
      <c r="I124" s="56">
        <f>Source!P45+Source!Q45+Source!S45+SUM(J120:J122)</f>
        <v>34611.65</v>
      </c>
      <c r="J124" s="56"/>
      <c r="O124" s="30">
        <f>G124</f>
        <v>3753.44</v>
      </c>
      <c r="P124" s="30">
        <f>I124</f>
        <v>34611.65</v>
      </c>
    </row>
    <row r="125" spans="1:21" ht="181.5" x14ac:dyDescent="0.2">
      <c r="A125" s="25" t="str">
        <f>Source!E47</f>
        <v>15</v>
      </c>
      <c r="B125" s="26" t="s">
        <v>666</v>
      </c>
      <c r="C125" s="26" t="s">
        <v>667</v>
      </c>
      <c r="D125" s="27" t="str">
        <f>Source!H47</f>
        <v>100 м3</v>
      </c>
      <c r="E125" s="10">
        <f>Source!I47</f>
        <v>0.04</v>
      </c>
      <c r="F125" s="19"/>
      <c r="G125" s="28"/>
      <c r="H125" s="19"/>
      <c r="I125" s="28" t="str">
        <f>Source!BO47</f>
        <v>01-02-061-02</v>
      </c>
      <c r="J125" s="19"/>
      <c r="R125">
        <f>ROUND((Source!FX47/100)*((ROUND(Source!AF47*Source!I47, 2)+ROUND(Source!AE47*Source!I47, 2))), 2)</f>
        <v>27.99</v>
      </c>
      <c r="S125">
        <f>Source!X47</f>
        <v>614.61</v>
      </c>
      <c r="T125">
        <f>ROUND((Source!FY47/100)*((ROUND(Source!AF47*Source!I47, 2)+ROUND(Source!AE47*Source!I47, 2))), 2)</f>
        <v>15.75</v>
      </c>
      <c r="U125">
        <f>Source!Y47</f>
        <v>325.38</v>
      </c>
    </row>
    <row r="126" spans="1:21" ht="14.25" x14ac:dyDescent="0.2">
      <c r="A126" s="25"/>
      <c r="B126" s="26"/>
      <c r="C126" s="26" t="s">
        <v>638</v>
      </c>
      <c r="D126" s="27"/>
      <c r="E126" s="10"/>
      <c r="F126" s="19">
        <f>Source!AO47</f>
        <v>729</v>
      </c>
      <c r="G126" s="28" t="str">
        <f>Source!DG47</f>
        <v>)*1,2</v>
      </c>
      <c r="H126" s="19">
        <f>ROUND(Source!AF47*Source!I47, 2)</f>
        <v>34.99</v>
      </c>
      <c r="I126" s="28">
        <f>IF(Source!BA47&lt;&gt; 0, Source!BA47, 1)</f>
        <v>25.83</v>
      </c>
      <c r="J126" s="19">
        <f>Source!S47</f>
        <v>903.84</v>
      </c>
      <c r="Q126">
        <f>ROUND(Source!AF47*Source!I47, 2)</f>
        <v>34.99</v>
      </c>
    </row>
    <row r="127" spans="1:21" ht="28.5" x14ac:dyDescent="0.2">
      <c r="A127" s="25" t="str">
        <f>Source!E48</f>
        <v>15,1</v>
      </c>
      <c r="B127" s="26" t="str">
        <f>Source!F48</f>
        <v>02.3.01.02-0015</v>
      </c>
      <c r="C127" s="26" t="str">
        <f>Source!G48</f>
        <v>Песок природный для строительных работ средний</v>
      </c>
      <c r="D127" s="27" t="str">
        <f>Source!H48</f>
        <v>м3</v>
      </c>
      <c r="E127" s="10">
        <f>Source!I48</f>
        <v>4</v>
      </c>
      <c r="F127" s="19">
        <f>Source!AK48</f>
        <v>55.26</v>
      </c>
      <c r="G127" s="38" t="s">
        <v>3</v>
      </c>
      <c r="H127" s="19">
        <f>ROUND(Source!AC48*Source!I48, 2)+ROUND(Source!AD48*Source!I48, 2)+ROUND(Source!AF48*Source!I48, 2)</f>
        <v>221.04</v>
      </c>
      <c r="I127" s="28">
        <f>IF(Source!BC48&lt;&gt; 0, Source!BC48, 1)</f>
        <v>10.3</v>
      </c>
      <c r="J127" s="19">
        <f>Source!O48</f>
        <v>2276.71</v>
      </c>
      <c r="R127">
        <f>ROUND((Source!FX48/100)*((ROUND(Source!AF48*Source!I48, 2)+ROUND(Source!AE48*Source!I48, 2))), 2)</f>
        <v>0</v>
      </c>
      <c r="S127">
        <f>Source!X48</f>
        <v>0</v>
      </c>
      <c r="T127">
        <f>ROUND((Source!FY48/100)*((ROUND(Source!AF48*Source!I48, 2)+ROUND(Source!AE48*Source!I48, 2))), 2)</f>
        <v>0</v>
      </c>
      <c r="U127">
        <f>Source!Y48</f>
        <v>0</v>
      </c>
    </row>
    <row r="128" spans="1:21" ht="14.25" x14ac:dyDescent="0.2">
      <c r="A128" s="25"/>
      <c r="B128" s="26"/>
      <c r="C128" s="26" t="str">
        <f>CONCATENATE("НР от ФОТ [к тек. уровню ", Source!FV47, "]")</f>
        <v>НР от ФОТ [к тек. уровню *0,85]</v>
      </c>
      <c r="D128" s="27" t="s">
        <v>642</v>
      </c>
      <c r="E128" s="10">
        <f>Source!BZ47</f>
        <v>80</v>
      </c>
      <c r="F128" s="19"/>
      <c r="G128" s="28"/>
      <c r="H128" s="19">
        <f>SUM(R125:R127)</f>
        <v>27.99</v>
      </c>
      <c r="I128" s="28">
        <f>Source!AT47</f>
        <v>68</v>
      </c>
      <c r="J128" s="19">
        <f>SUM(S125:S127)</f>
        <v>614.61</v>
      </c>
    </row>
    <row r="129" spans="1:21" ht="14.25" x14ac:dyDescent="0.2">
      <c r="A129" s="25"/>
      <c r="B129" s="26"/>
      <c r="C129" s="26" t="str">
        <f>CONCATENATE("СП от ФОТ [к тек. уровню ", Source!FW47, "]")</f>
        <v>СП от ФОТ [к тек. уровню *0,8]</v>
      </c>
      <c r="D129" s="27" t="s">
        <v>642</v>
      </c>
      <c r="E129" s="10">
        <f>Source!CA47</f>
        <v>45</v>
      </c>
      <c r="F129" s="19"/>
      <c r="G129" s="28"/>
      <c r="H129" s="19">
        <f>SUM(T125:T128)</f>
        <v>15.75</v>
      </c>
      <c r="I129" s="28">
        <f>Source!AU47</f>
        <v>36</v>
      </c>
      <c r="J129" s="19">
        <f>SUM(U125:U128)</f>
        <v>325.38</v>
      </c>
    </row>
    <row r="130" spans="1:21" ht="14.25" x14ac:dyDescent="0.2">
      <c r="A130" s="31"/>
      <c r="B130" s="32"/>
      <c r="C130" s="32" t="s">
        <v>643</v>
      </c>
      <c r="D130" s="33" t="s">
        <v>644</v>
      </c>
      <c r="E130" s="34">
        <f>Source!AQ47</f>
        <v>97.2</v>
      </c>
      <c r="F130" s="35"/>
      <c r="G130" s="36" t="str">
        <f>Source!DI47</f>
        <v>)*1,2</v>
      </c>
      <c r="H130" s="35">
        <f>Source!U47</f>
        <v>4.6656000000000004</v>
      </c>
      <c r="I130" s="36"/>
      <c r="J130" s="35"/>
    </row>
    <row r="131" spans="1:21" ht="15" x14ac:dyDescent="0.25">
      <c r="C131" s="29" t="s">
        <v>635</v>
      </c>
      <c r="G131" s="56">
        <f>ROUND(Source!AC47*Source!I47, 2)+ROUND(Source!AF47*Source!I47, 2)+ROUND(Source!AD47*Source!I47, 2)+SUM(H127:H129)</f>
        <v>299.77</v>
      </c>
      <c r="H131" s="56"/>
      <c r="I131" s="56">
        <f>Source!P47+Source!Q47+Source!S47+SUM(J127:J129)</f>
        <v>4120.54</v>
      </c>
      <c r="J131" s="56"/>
      <c r="O131" s="30">
        <f>G131</f>
        <v>299.77</v>
      </c>
      <c r="P131" s="30">
        <f>I131</f>
        <v>4120.54</v>
      </c>
    </row>
    <row r="132" spans="1:21" ht="210" x14ac:dyDescent="0.2">
      <c r="A132" s="25" t="str">
        <f>Source!E49</f>
        <v>16</v>
      </c>
      <c r="B132" s="26" t="s">
        <v>668</v>
      </c>
      <c r="C132" s="26" t="s">
        <v>669</v>
      </c>
      <c r="D132" s="27" t="str">
        <f>Source!H49</f>
        <v>100 м</v>
      </c>
      <c r="E132" s="10">
        <f>Source!I49</f>
        <v>0.2</v>
      </c>
      <c r="F132" s="19"/>
      <c r="G132" s="28"/>
      <c r="H132" s="19"/>
      <c r="I132" s="28" t="str">
        <f>Source!BO49</f>
        <v>м08-02-147-10</v>
      </c>
      <c r="J132" s="19"/>
      <c r="R132">
        <f>ROUND((Source!FX49/100)*((ROUND(Source!AF49*Source!I49, 2)+ROUND(Source!AE49*Source!I49, 2))), 2)</f>
        <v>32.130000000000003</v>
      </c>
      <c r="S132">
        <f>Source!X49</f>
        <v>707.76</v>
      </c>
      <c r="T132">
        <f>ROUND((Source!FY49/100)*((ROUND(Source!AF49*Source!I49, 2)+ROUND(Source!AE49*Source!I49, 2))), 2)</f>
        <v>21.98</v>
      </c>
      <c r="U132">
        <f>Source!Y49</f>
        <v>454.37</v>
      </c>
    </row>
    <row r="133" spans="1:21" ht="14.25" x14ac:dyDescent="0.2">
      <c r="A133" s="25"/>
      <c r="B133" s="26"/>
      <c r="C133" s="26" t="s">
        <v>638</v>
      </c>
      <c r="D133" s="27"/>
      <c r="E133" s="10"/>
      <c r="F133" s="19">
        <f>Source!AO49</f>
        <v>135.93</v>
      </c>
      <c r="G133" s="28" t="str">
        <f>Source!DG49</f>
        <v>)*1,2</v>
      </c>
      <c r="H133" s="19">
        <f>ROUND(Source!AF49*Source!I49, 2)</f>
        <v>32.619999999999997</v>
      </c>
      <c r="I133" s="28">
        <f>IF(Source!BA49&lt;&gt; 0, Source!BA49, 1)</f>
        <v>25.83</v>
      </c>
      <c r="J133" s="19">
        <f>Source!S49</f>
        <v>842.68</v>
      </c>
      <c r="Q133">
        <f>ROUND(Source!AF49*Source!I49, 2)</f>
        <v>32.619999999999997</v>
      </c>
    </row>
    <row r="134" spans="1:21" ht="14.25" x14ac:dyDescent="0.2">
      <c r="A134" s="25"/>
      <c r="B134" s="26"/>
      <c r="C134" s="26" t="s">
        <v>639</v>
      </c>
      <c r="D134" s="27"/>
      <c r="E134" s="10"/>
      <c r="F134" s="19">
        <f>Source!AM49</f>
        <v>49.51</v>
      </c>
      <c r="G134" s="28" t="str">
        <f>Source!DE49</f>
        <v>)*1,2</v>
      </c>
      <c r="H134" s="19">
        <f>ROUND(Source!AD49*Source!I49, 2)</f>
        <v>11.88</v>
      </c>
      <c r="I134" s="28">
        <f>IF(Source!BB49&lt;&gt; 0, Source!BB49, 1)</f>
        <v>9.7100000000000009</v>
      </c>
      <c r="J134" s="19">
        <f>Source!Q49</f>
        <v>115.37</v>
      </c>
    </row>
    <row r="135" spans="1:21" ht="14.25" x14ac:dyDescent="0.2">
      <c r="A135" s="25"/>
      <c r="B135" s="26"/>
      <c r="C135" s="26" t="s">
        <v>640</v>
      </c>
      <c r="D135" s="27"/>
      <c r="E135" s="10"/>
      <c r="F135" s="19">
        <f>Source!AN49</f>
        <v>5.0199999999999996</v>
      </c>
      <c r="G135" s="28" t="str">
        <f>Source!DF49</f>
        <v>)*1,2</v>
      </c>
      <c r="H135" s="37">
        <f>ROUND(Source!AE49*Source!I49, 2)</f>
        <v>1.2</v>
      </c>
      <c r="I135" s="28">
        <f>IF(Source!BS49&lt;&gt; 0, Source!BS49, 1)</f>
        <v>25.83</v>
      </c>
      <c r="J135" s="37">
        <f>Source!R49</f>
        <v>31.1</v>
      </c>
      <c r="Q135">
        <f>ROUND(Source!AE49*Source!I49, 2)</f>
        <v>1.2</v>
      </c>
    </row>
    <row r="136" spans="1:21" ht="14.25" x14ac:dyDescent="0.2">
      <c r="A136" s="25"/>
      <c r="B136" s="26"/>
      <c r="C136" s="26" t="s">
        <v>641</v>
      </c>
      <c r="D136" s="27"/>
      <c r="E136" s="10"/>
      <c r="F136" s="19">
        <f>Source!AL49</f>
        <v>36.020000000000003</v>
      </c>
      <c r="G136" s="28" t="str">
        <f>Source!DD49</f>
        <v/>
      </c>
      <c r="H136" s="19">
        <f>ROUND(Source!AC49*Source!I49, 2)</f>
        <v>7.2</v>
      </c>
      <c r="I136" s="28">
        <f>IF(Source!BC49&lt;&gt; 0, Source!BC49, 1)</f>
        <v>9.5299999999999994</v>
      </c>
      <c r="J136" s="19">
        <f>Source!P49</f>
        <v>68.650000000000006</v>
      </c>
    </row>
    <row r="137" spans="1:21" ht="57" x14ac:dyDescent="0.2">
      <c r="A137" s="25" t="str">
        <f>Source!E50</f>
        <v>16,1</v>
      </c>
      <c r="B137" s="26" t="str">
        <f>Source!F50</f>
        <v>п.4 Мониторинга цен №3-ВСЭ</v>
      </c>
      <c r="C137" s="26" t="s">
        <v>655</v>
      </c>
      <c r="D137" s="27" t="str">
        <f>Source!H50</f>
        <v>м</v>
      </c>
      <c r="E137" s="10">
        <f>Source!I50</f>
        <v>20.399999999999999</v>
      </c>
      <c r="F137" s="19">
        <f>Source!AK50</f>
        <v>14</v>
      </c>
      <c r="G137" s="38" t="s">
        <v>3</v>
      </c>
      <c r="H137" s="19">
        <f>ROUND(Source!AC50*Source!I50, 2)+ROUND(Source!AD50*Source!I50, 2)+ROUND(Source!AF50*Source!I50, 2)</f>
        <v>285.60000000000002</v>
      </c>
      <c r="I137" s="28">
        <f>IF(Source!BC50&lt;&gt; 0, Source!BC50, 1)</f>
        <v>7.3</v>
      </c>
      <c r="J137" s="19">
        <f>Source!O50</f>
        <v>2084.88</v>
      </c>
      <c r="R137">
        <f>ROUND((Source!FX50/100)*((ROUND(Source!AF50*Source!I50, 2)+ROUND(Source!AE50*Source!I50, 2))), 2)</f>
        <v>0</v>
      </c>
      <c r="S137">
        <f>Source!X50</f>
        <v>0</v>
      </c>
      <c r="T137">
        <f>ROUND((Source!FY50/100)*((ROUND(Source!AF50*Source!I50, 2)+ROUND(Source!AE50*Source!I50, 2))), 2)</f>
        <v>0</v>
      </c>
      <c r="U137">
        <f>Source!Y50</f>
        <v>0</v>
      </c>
    </row>
    <row r="138" spans="1:21" ht="14.25" x14ac:dyDescent="0.2">
      <c r="A138" s="25"/>
      <c r="B138" s="26"/>
      <c r="C138" s="26" t="str">
        <f>CONCATENATE("НР от ФОТ [к тек. уровню ", Source!FV49, "]")</f>
        <v>НР от ФОТ [к тек. уровню *0,85]</v>
      </c>
      <c r="D138" s="27" t="s">
        <v>642</v>
      </c>
      <c r="E138" s="10">
        <f>Source!BZ49</f>
        <v>95</v>
      </c>
      <c r="F138" s="19"/>
      <c r="G138" s="28"/>
      <c r="H138" s="19">
        <f>SUM(R132:R137)</f>
        <v>32.130000000000003</v>
      </c>
      <c r="I138" s="28">
        <f>Source!AT49</f>
        <v>81</v>
      </c>
      <c r="J138" s="19">
        <f>SUM(S132:S137)</f>
        <v>707.76</v>
      </c>
    </row>
    <row r="139" spans="1:21" ht="14.25" x14ac:dyDescent="0.2">
      <c r="A139" s="25"/>
      <c r="B139" s="26"/>
      <c r="C139" s="26" t="str">
        <f>CONCATENATE("СП от ФОТ [к тек. уровню ", Source!FW49, "]")</f>
        <v>СП от ФОТ [к тек. уровню *0,8]</v>
      </c>
      <c r="D139" s="27" t="s">
        <v>642</v>
      </c>
      <c r="E139" s="10">
        <f>Source!CA49</f>
        <v>65</v>
      </c>
      <c r="F139" s="19"/>
      <c r="G139" s="28"/>
      <c r="H139" s="19">
        <f>SUM(T132:T138)</f>
        <v>21.98</v>
      </c>
      <c r="I139" s="28">
        <f>Source!AU49</f>
        <v>52</v>
      </c>
      <c r="J139" s="19">
        <f>SUM(U132:U138)</f>
        <v>454.37</v>
      </c>
    </row>
    <row r="140" spans="1:21" ht="14.25" x14ac:dyDescent="0.2">
      <c r="A140" s="31"/>
      <c r="B140" s="32"/>
      <c r="C140" s="32" t="s">
        <v>643</v>
      </c>
      <c r="D140" s="33" t="s">
        <v>644</v>
      </c>
      <c r="E140" s="34">
        <f>Source!AQ49</f>
        <v>14.13</v>
      </c>
      <c r="F140" s="35"/>
      <c r="G140" s="36" t="str">
        <f>Source!DI49</f>
        <v>)*1,2</v>
      </c>
      <c r="H140" s="35">
        <f>Source!U49</f>
        <v>3.3912</v>
      </c>
      <c r="I140" s="36"/>
      <c r="J140" s="35"/>
    </row>
    <row r="141" spans="1:21" ht="15" x14ac:dyDescent="0.25">
      <c r="C141" s="29" t="s">
        <v>635</v>
      </c>
      <c r="G141" s="56">
        <f>ROUND(Source!AC49*Source!I49, 2)+ROUND(Source!AF49*Source!I49, 2)+ROUND(Source!AD49*Source!I49, 2)+SUM(H137:H139)</f>
        <v>391.41</v>
      </c>
      <c r="H141" s="56"/>
      <c r="I141" s="56">
        <f>Source!P49+Source!Q49+Source!S49+SUM(J137:J139)</f>
        <v>4273.71</v>
      </c>
      <c r="J141" s="56"/>
      <c r="O141" s="30">
        <f>G141</f>
        <v>391.41</v>
      </c>
      <c r="P141" s="30">
        <f>I141</f>
        <v>4273.71</v>
      </c>
    </row>
    <row r="142" spans="1:21" ht="210" x14ac:dyDescent="0.2">
      <c r="A142" s="25" t="str">
        <f>Source!E51</f>
        <v>17</v>
      </c>
      <c r="B142" s="26" t="s">
        <v>670</v>
      </c>
      <c r="C142" s="26" t="s">
        <v>671</v>
      </c>
      <c r="D142" s="27" t="str">
        <f>Source!H51</f>
        <v>100 м</v>
      </c>
      <c r="E142" s="10">
        <f>Source!I51</f>
        <v>0.5</v>
      </c>
      <c r="F142" s="19"/>
      <c r="G142" s="28"/>
      <c r="H142" s="19"/>
      <c r="I142" s="28" t="str">
        <f>Source!BO51</f>
        <v>м08-02-147-11</v>
      </c>
      <c r="J142" s="19"/>
      <c r="R142">
        <f>ROUND((Source!FX51/100)*((ROUND(Source!AF51*Source!I51, 2)+ROUND(Source!AE51*Source!I51, 2))), 2)</f>
        <v>98.11</v>
      </c>
      <c r="S142">
        <f>Source!X51</f>
        <v>2160.65</v>
      </c>
      <c r="T142">
        <f>ROUND((Source!FY51/100)*((ROUND(Source!AF51*Source!I51, 2)+ROUND(Source!AE51*Source!I51, 2))), 2)</f>
        <v>67.13</v>
      </c>
      <c r="U142">
        <f>Source!Y51</f>
        <v>1387.08</v>
      </c>
    </row>
    <row r="143" spans="1:21" ht="14.25" x14ac:dyDescent="0.2">
      <c r="A143" s="25"/>
      <c r="B143" s="26"/>
      <c r="C143" s="26" t="s">
        <v>638</v>
      </c>
      <c r="D143" s="27"/>
      <c r="E143" s="10"/>
      <c r="F143" s="19">
        <f>Source!AO51</f>
        <v>167.1</v>
      </c>
      <c r="G143" s="28" t="str">
        <f>Source!DG51</f>
        <v>)*1,2</v>
      </c>
      <c r="H143" s="19">
        <f>ROUND(Source!AF51*Source!I51, 2)</f>
        <v>100.26</v>
      </c>
      <c r="I143" s="28">
        <f>IF(Source!BA51&lt;&gt; 0, Source!BA51, 1)</f>
        <v>25.83</v>
      </c>
      <c r="J143" s="19">
        <f>Source!S51</f>
        <v>2589.7199999999998</v>
      </c>
      <c r="Q143">
        <f>ROUND(Source!AF51*Source!I51, 2)</f>
        <v>100.26</v>
      </c>
    </row>
    <row r="144" spans="1:21" ht="14.25" x14ac:dyDescent="0.2">
      <c r="A144" s="25"/>
      <c r="B144" s="26"/>
      <c r="C144" s="26" t="s">
        <v>639</v>
      </c>
      <c r="D144" s="27"/>
      <c r="E144" s="10"/>
      <c r="F144" s="19">
        <f>Source!AM51</f>
        <v>52.51</v>
      </c>
      <c r="G144" s="28" t="str">
        <f>Source!DE51</f>
        <v>)*1,2</v>
      </c>
      <c r="H144" s="19">
        <f>ROUND(Source!AD51*Source!I51, 2)</f>
        <v>31.51</v>
      </c>
      <c r="I144" s="28">
        <f>IF(Source!BB51&lt;&gt; 0, Source!BB51, 1)</f>
        <v>9.74</v>
      </c>
      <c r="J144" s="19">
        <f>Source!Q51</f>
        <v>306.86</v>
      </c>
    </row>
    <row r="145" spans="1:21" ht="14.25" x14ac:dyDescent="0.2">
      <c r="A145" s="25"/>
      <c r="B145" s="26"/>
      <c r="C145" s="26" t="s">
        <v>640</v>
      </c>
      <c r="D145" s="27"/>
      <c r="E145" s="10"/>
      <c r="F145" s="19">
        <f>Source!AN51</f>
        <v>5.0199999999999996</v>
      </c>
      <c r="G145" s="28" t="str">
        <f>Source!DF51</f>
        <v>)*1,2</v>
      </c>
      <c r="H145" s="37">
        <f>ROUND(Source!AE51*Source!I51, 2)</f>
        <v>3.01</v>
      </c>
      <c r="I145" s="28">
        <f>IF(Source!BS51&lt;&gt; 0, Source!BS51, 1)</f>
        <v>25.83</v>
      </c>
      <c r="J145" s="37">
        <f>Source!R51</f>
        <v>77.75</v>
      </c>
      <c r="Q145">
        <f>ROUND(Source!AE51*Source!I51, 2)</f>
        <v>3.01</v>
      </c>
    </row>
    <row r="146" spans="1:21" ht="14.25" x14ac:dyDescent="0.2">
      <c r="A146" s="25"/>
      <c r="B146" s="26"/>
      <c r="C146" s="26" t="s">
        <v>641</v>
      </c>
      <c r="D146" s="27"/>
      <c r="E146" s="10"/>
      <c r="F146" s="19">
        <f>Source!AL51</f>
        <v>36.64</v>
      </c>
      <c r="G146" s="28" t="str">
        <f>Source!DD51</f>
        <v/>
      </c>
      <c r="H146" s="19">
        <f>ROUND(Source!AC51*Source!I51, 2)</f>
        <v>18.32</v>
      </c>
      <c r="I146" s="28">
        <f>IF(Source!BC51&lt;&gt; 0, Source!BC51, 1)</f>
        <v>9.81</v>
      </c>
      <c r="J146" s="19">
        <f>Source!P51</f>
        <v>179.72</v>
      </c>
    </row>
    <row r="147" spans="1:21" ht="57" x14ac:dyDescent="0.2">
      <c r="A147" s="25" t="str">
        <f>Source!E52</f>
        <v>17,1</v>
      </c>
      <c r="B147" s="26" t="str">
        <f>Source!F52</f>
        <v>п.12 Мониторинга цен №3-ВСЭ</v>
      </c>
      <c r="C147" s="26" t="s">
        <v>658</v>
      </c>
      <c r="D147" s="27" t="str">
        <f>Source!H52</f>
        <v>м</v>
      </c>
      <c r="E147" s="10">
        <f>Source!I52</f>
        <v>20.399999999999999</v>
      </c>
      <c r="F147" s="19">
        <f>Source!AK52</f>
        <v>21.48</v>
      </c>
      <c r="G147" s="38" t="s">
        <v>3</v>
      </c>
      <c r="H147" s="19">
        <f>ROUND(Source!AC52*Source!I52, 2)+ROUND(Source!AD52*Source!I52, 2)+ROUND(Source!AF52*Source!I52, 2)</f>
        <v>438.19</v>
      </c>
      <c r="I147" s="28">
        <f>IF(Source!BC52&lt;&gt; 0, Source!BC52, 1)</f>
        <v>7.3</v>
      </c>
      <c r="J147" s="19">
        <f>Source!O52</f>
        <v>3198.8</v>
      </c>
      <c r="R147">
        <f>ROUND((Source!FX52/100)*((ROUND(Source!AF52*Source!I52, 2)+ROUND(Source!AE52*Source!I52, 2))), 2)</f>
        <v>0</v>
      </c>
      <c r="S147">
        <f>Source!X52</f>
        <v>0</v>
      </c>
      <c r="T147">
        <f>ROUND((Source!FY52/100)*((ROUND(Source!AF52*Source!I52, 2)+ROUND(Source!AE52*Source!I52, 2))), 2)</f>
        <v>0</v>
      </c>
      <c r="U147">
        <f>Source!Y52</f>
        <v>0</v>
      </c>
    </row>
    <row r="148" spans="1:21" ht="57" x14ac:dyDescent="0.2">
      <c r="A148" s="25" t="str">
        <f>Source!E53</f>
        <v>17,2</v>
      </c>
      <c r="B148" s="26" t="str">
        <f>Source!F53</f>
        <v>п.11 Мониторинга цен №3-ВСЭ</v>
      </c>
      <c r="C148" s="26" t="s">
        <v>659</v>
      </c>
      <c r="D148" s="27" t="str">
        <f>Source!H53</f>
        <v>м</v>
      </c>
      <c r="E148" s="10">
        <f>Source!I53</f>
        <v>20.399999999999999</v>
      </c>
      <c r="F148" s="19">
        <f>Source!AK53</f>
        <v>28.369999999999997</v>
      </c>
      <c r="G148" s="38" t="s">
        <v>3</v>
      </c>
      <c r="H148" s="19">
        <f>ROUND(Source!AC53*Source!I53, 2)+ROUND(Source!AD53*Source!I53, 2)+ROUND(Source!AF53*Source!I53, 2)</f>
        <v>578.75</v>
      </c>
      <c r="I148" s="28">
        <f>IF(Source!BC53&lt;&gt; 0, Source!BC53, 1)</f>
        <v>7.3</v>
      </c>
      <c r="J148" s="19">
        <f>Source!O53</f>
        <v>4224.8599999999997</v>
      </c>
      <c r="R148">
        <f>ROUND((Source!FX53/100)*((ROUND(Source!AF53*Source!I53, 2)+ROUND(Source!AE53*Source!I53, 2))), 2)</f>
        <v>0</v>
      </c>
      <c r="S148">
        <f>Source!X53</f>
        <v>0</v>
      </c>
      <c r="T148">
        <f>ROUND((Source!FY53/100)*((ROUND(Source!AF53*Source!I53, 2)+ROUND(Source!AE53*Source!I53, 2))), 2)</f>
        <v>0</v>
      </c>
      <c r="U148">
        <f>Source!Y53</f>
        <v>0</v>
      </c>
    </row>
    <row r="149" spans="1:21" ht="57" x14ac:dyDescent="0.2">
      <c r="A149" s="25" t="str">
        <f>Source!E54</f>
        <v>17,3</v>
      </c>
      <c r="B149" s="26" t="str">
        <f>Source!F54</f>
        <v>п.6 Мониторинга цен №3-ВСЭ</v>
      </c>
      <c r="C149" s="26" t="s">
        <v>660</v>
      </c>
      <c r="D149" s="27" t="str">
        <f>Source!H54</f>
        <v>м</v>
      </c>
      <c r="E149" s="10">
        <f>Source!I54</f>
        <v>10.199999999999999</v>
      </c>
      <c r="F149" s="19">
        <f>Source!AK54</f>
        <v>186</v>
      </c>
      <c r="G149" s="38" t="s">
        <v>3</v>
      </c>
      <c r="H149" s="19">
        <f>ROUND(Source!AC54*Source!I54, 2)+ROUND(Source!AD54*Source!I54, 2)+ROUND(Source!AF54*Source!I54, 2)</f>
        <v>1897.2</v>
      </c>
      <c r="I149" s="28">
        <f>IF(Source!BC54&lt;&gt; 0, Source!BC54, 1)</f>
        <v>7.3</v>
      </c>
      <c r="J149" s="19">
        <f>Source!O54</f>
        <v>13849.56</v>
      </c>
      <c r="R149">
        <f>ROUND((Source!FX54/100)*((ROUND(Source!AF54*Source!I54, 2)+ROUND(Source!AE54*Source!I54, 2))), 2)</f>
        <v>0</v>
      </c>
      <c r="S149">
        <f>Source!X54</f>
        <v>0</v>
      </c>
      <c r="T149">
        <f>ROUND((Source!FY54/100)*((ROUND(Source!AF54*Source!I54, 2)+ROUND(Source!AE54*Source!I54, 2))), 2)</f>
        <v>0</v>
      </c>
      <c r="U149">
        <f>Source!Y54</f>
        <v>0</v>
      </c>
    </row>
    <row r="150" spans="1:21" ht="14.25" x14ac:dyDescent="0.2">
      <c r="A150" s="25"/>
      <c r="B150" s="26"/>
      <c r="C150" s="26" t="str">
        <f>CONCATENATE("НР от ФОТ [к тек. уровню ", Source!FV51, "]")</f>
        <v>НР от ФОТ [к тек. уровню *0,85]</v>
      </c>
      <c r="D150" s="27" t="s">
        <v>642</v>
      </c>
      <c r="E150" s="10">
        <f>Source!BZ51</f>
        <v>95</v>
      </c>
      <c r="F150" s="19"/>
      <c r="G150" s="28"/>
      <c r="H150" s="19">
        <f>SUM(R142:R149)</f>
        <v>98.11</v>
      </c>
      <c r="I150" s="28">
        <f>Source!AT51</f>
        <v>81</v>
      </c>
      <c r="J150" s="19">
        <f>SUM(S142:S149)</f>
        <v>2160.65</v>
      </c>
    </row>
    <row r="151" spans="1:21" ht="14.25" x14ac:dyDescent="0.2">
      <c r="A151" s="25"/>
      <c r="B151" s="26"/>
      <c r="C151" s="26" t="str">
        <f>CONCATENATE("СП от ФОТ [к тек. уровню ", Source!FW51, "]")</f>
        <v>СП от ФОТ [к тек. уровню *0,8]</v>
      </c>
      <c r="D151" s="27" t="s">
        <v>642</v>
      </c>
      <c r="E151" s="10">
        <f>Source!CA51</f>
        <v>65</v>
      </c>
      <c r="F151" s="19"/>
      <c r="G151" s="28"/>
      <c r="H151" s="19">
        <f>SUM(T142:T150)</f>
        <v>67.13</v>
      </c>
      <c r="I151" s="28">
        <f>Source!AU51</f>
        <v>52</v>
      </c>
      <c r="J151" s="19">
        <f>SUM(U142:U150)</f>
        <v>1387.08</v>
      </c>
    </row>
    <row r="152" spans="1:21" ht="14.25" x14ac:dyDescent="0.2">
      <c r="A152" s="31"/>
      <c r="B152" s="32"/>
      <c r="C152" s="32" t="s">
        <v>643</v>
      </c>
      <c r="D152" s="33" t="s">
        <v>644</v>
      </c>
      <c r="E152" s="34">
        <f>Source!AQ51</f>
        <v>17.37</v>
      </c>
      <c r="F152" s="35"/>
      <c r="G152" s="36" t="str">
        <f>Source!DI51</f>
        <v>)*1,2</v>
      </c>
      <c r="H152" s="35">
        <f>Source!U51</f>
        <v>10.422000000000001</v>
      </c>
      <c r="I152" s="36"/>
      <c r="J152" s="35"/>
    </row>
    <row r="153" spans="1:21" ht="15" x14ac:dyDescent="0.25">
      <c r="C153" s="29" t="s">
        <v>635</v>
      </c>
      <c r="G153" s="56">
        <f>ROUND(Source!AC51*Source!I51, 2)+ROUND(Source!AF51*Source!I51, 2)+ROUND(Source!AD51*Source!I51, 2)+SUM(H147:H151)</f>
        <v>3229.4700000000007</v>
      </c>
      <c r="H153" s="56"/>
      <c r="I153" s="56">
        <f>Source!P51+Source!Q51+Source!S51+SUM(J147:J151)</f>
        <v>27897.250000000004</v>
      </c>
      <c r="J153" s="56"/>
      <c r="O153" s="30">
        <f>G153</f>
        <v>3229.4700000000007</v>
      </c>
      <c r="P153" s="30">
        <f>I153</f>
        <v>27897.250000000004</v>
      </c>
    </row>
    <row r="154" spans="1:21" ht="210" x14ac:dyDescent="0.2">
      <c r="A154" s="25" t="str">
        <f>Source!E55</f>
        <v>18</v>
      </c>
      <c r="B154" s="26" t="s">
        <v>672</v>
      </c>
      <c r="C154" s="26" t="s">
        <v>673</v>
      </c>
      <c r="D154" s="27" t="str">
        <f>Source!H55</f>
        <v>ШТ</v>
      </c>
      <c r="E154" s="10">
        <f>Source!I55</f>
        <v>4</v>
      </c>
      <c r="F154" s="19"/>
      <c r="G154" s="28"/>
      <c r="H154" s="19"/>
      <c r="I154" s="28" t="str">
        <f>Source!BO55</f>
        <v>м08-02-159-01</v>
      </c>
      <c r="J154" s="19"/>
      <c r="R154">
        <f>ROUND((Source!FX55/100)*((ROUND(Source!AF55*Source!I55, 2)+ROUND(Source!AE55*Source!I55, 2))), 2)</f>
        <v>73.680000000000007</v>
      </c>
      <c r="S154">
        <f>Source!X55</f>
        <v>1622.73</v>
      </c>
      <c r="T154">
        <f>ROUND((Source!FY55/100)*((ROUND(Source!AF55*Source!I55, 2)+ROUND(Source!AE55*Source!I55, 2))), 2)</f>
        <v>50.41</v>
      </c>
      <c r="U154">
        <f>Source!Y55</f>
        <v>1041.75</v>
      </c>
    </row>
    <row r="155" spans="1:21" ht="14.25" x14ac:dyDescent="0.2">
      <c r="A155" s="25"/>
      <c r="B155" s="26"/>
      <c r="C155" s="26" t="s">
        <v>638</v>
      </c>
      <c r="D155" s="27"/>
      <c r="E155" s="10"/>
      <c r="F155" s="19">
        <f>Source!AO55</f>
        <v>16.16</v>
      </c>
      <c r="G155" s="28" t="str">
        <f>Source!DG55</f>
        <v>)*1,2</v>
      </c>
      <c r="H155" s="19">
        <f>ROUND(Source!AF55*Source!I55, 2)</f>
        <v>77.56</v>
      </c>
      <c r="I155" s="28">
        <f>IF(Source!BA55&lt;&gt; 0, Source!BA55, 1)</f>
        <v>25.83</v>
      </c>
      <c r="J155" s="19">
        <f>Source!S55</f>
        <v>2003.37</v>
      </c>
      <c r="Q155">
        <f>ROUND(Source!AF55*Source!I55, 2)</f>
        <v>77.56</v>
      </c>
    </row>
    <row r="156" spans="1:21" ht="14.25" x14ac:dyDescent="0.2">
      <c r="A156" s="25"/>
      <c r="B156" s="26"/>
      <c r="C156" s="26" t="s">
        <v>641</v>
      </c>
      <c r="D156" s="27"/>
      <c r="E156" s="10"/>
      <c r="F156" s="19">
        <f>Source!AL55</f>
        <v>5.19</v>
      </c>
      <c r="G156" s="28" t="str">
        <f>Source!DD55</f>
        <v/>
      </c>
      <c r="H156" s="19">
        <f>ROUND(Source!AC55*Source!I55, 2)</f>
        <v>20.76</v>
      </c>
      <c r="I156" s="28">
        <f>IF(Source!BC55&lt;&gt; 0, Source!BC55, 1)</f>
        <v>13.41</v>
      </c>
      <c r="J156" s="19">
        <f>Source!P55</f>
        <v>278.39</v>
      </c>
    </row>
    <row r="157" spans="1:21" ht="57" x14ac:dyDescent="0.2">
      <c r="A157" s="25" t="str">
        <f>Source!E56</f>
        <v>18,1</v>
      </c>
      <c r="B157" s="26" t="str">
        <f>Source!F56</f>
        <v>п.1 Мониторинга цен №3-ВСЭ</v>
      </c>
      <c r="C157" s="26" t="s">
        <v>674</v>
      </c>
      <c r="D157" s="27" t="str">
        <f>Source!H56</f>
        <v>ШТ</v>
      </c>
      <c r="E157" s="10">
        <f>Source!I56</f>
        <v>2</v>
      </c>
      <c r="F157" s="19">
        <f>Source!AK56</f>
        <v>160.63</v>
      </c>
      <c r="G157" s="38" t="s">
        <v>3</v>
      </c>
      <c r="H157" s="19">
        <f>ROUND(Source!AC56*Source!I56, 2)+ROUND(Source!AD56*Source!I56, 2)+ROUND(Source!AF56*Source!I56, 2)</f>
        <v>321.26</v>
      </c>
      <c r="I157" s="28">
        <f>IF(Source!BC56&lt;&gt; 0, Source!BC56, 1)</f>
        <v>7.3</v>
      </c>
      <c r="J157" s="19">
        <f>Source!O56</f>
        <v>2345.1999999999998</v>
      </c>
      <c r="R157">
        <f>ROUND((Source!FX56/100)*((ROUND(Source!AF56*Source!I56, 2)+ROUND(Source!AE56*Source!I56, 2))), 2)</f>
        <v>0</v>
      </c>
      <c r="S157">
        <f>Source!X56</f>
        <v>0</v>
      </c>
      <c r="T157">
        <f>ROUND((Source!FY56/100)*((ROUND(Source!AF56*Source!I56, 2)+ROUND(Source!AE56*Source!I56, 2))), 2)</f>
        <v>0</v>
      </c>
      <c r="U157">
        <f>Source!Y56</f>
        <v>0</v>
      </c>
    </row>
    <row r="158" spans="1:21" ht="57" x14ac:dyDescent="0.2">
      <c r="A158" s="25" t="str">
        <f>Source!E57</f>
        <v>18,2</v>
      </c>
      <c r="B158" s="26" t="str">
        <f>Source!F57</f>
        <v>п.2 Мониторинга цен №3-ВСЭ</v>
      </c>
      <c r="C158" s="26" t="s">
        <v>675</v>
      </c>
      <c r="D158" s="27" t="str">
        <f>Source!H57</f>
        <v>ШТ</v>
      </c>
      <c r="E158" s="10">
        <f>Source!I57</f>
        <v>2</v>
      </c>
      <c r="F158" s="19">
        <f>Source!AK57</f>
        <v>237.70999999999998</v>
      </c>
      <c r="G158" s="38" t="s">
        <v>3</v>
      </c>
      <c r="H158" s="19">
        <f>ROUND(Source!AC57*Source!I57, 2)+ROUND(Source!AD57*Source!I57, 2)+ROUND(Source!AF57*Source!I57, 2)</f>
        <v>475.42</v>
      </c>
      <c r="I158" s="28">
        <f>IF(Source!BC57&lt;&gt; 0, Source!BC57, 1)</f>
        <v>7.3</v>
      </c>
      <c r="J158" s="19">
        <f>Source!O57</f>
        <v>3470.57</v>
      </c>
      <c r="R158">
        <f>ROUND((Source!FX57/100)*((ROUND(Source!AF57*Source!I57, 2)+ROUND(Source!AE57*Source!I57, 2))), 2)</f>
        <v>0</v>
      </c>
      <c r="S158">
        <f>Source!X57</f>
        <v>0</v>
      </c>
      <c r="T158">
        <f>ROUND((Source!FY57/100)*((ROUND(Source!AF57*Source!I57, 2)+ROUND(Source!AE57*Source!I57, 2))), 2)</f>
        <v>0</v>
      </c>
      <c r="U158">
        <f>Source!Y57</f>
        <v>0</v>
      </c>
    </row>
    <row r="159" spans="1:21" ht="14.25" x14ac:dyDescent="0.2">
      <c r="A159" s="25"/>
      <c r="B159" s="26"/>
      <c r="C159" s="26" t="str">
        <f>CONCATENATE("НР от ФОТ [к тек. уровню ", Source!FV55, "]")</f>
        <v>НР от ФОТ [к тек. уровню *0,85]</v>
      </c>
      <c r="D159" s="27" t="s">
        <v>642</v>
      </c>
      <c r="E159" s="10">
        <f>Source!BZ55</f>
        <v>95</v>
      </c>
      <c r="F159" s="19"/>
      <c r="G159" s="28"/>
      <c r="H159" s="19">
        <f>SUM(R154:R158)</f>
        <v>73.680000000000007</v>
      </c>
      <c r="I159" s="28">
        <f>Source!AT55</f>
        <v>81</v>
      </c>
      <c r="J159" s="19">
        <f>SUM(S154:S158)</f>
        <v>1622.73</v>
      </c>
    </row>
    <row r="160" spans="1:21" ht="14.25" x14ac:dyDescent="0.2">
      <c r="A160" s="25"/>
      <c r="B160" s="26"/>
      <c r="C160" s="26" t="str">
        <f>CONCATENATE("СП от ФОТ [к тек. уровню ", Source!FW55, "]")</f>
        <v>СП от ФОТ [к тек. уровню *0,8]</v>
      </c>
      <c r="D160" s="27" t="s">
        <v>642</v>
      </c>
      <c r="E160" s="10">
        <f>Source!CA55</f>
        <v>65</v>
      </c>
      <c r="F160" s="19"/>
      <c r="G160" s="28"/>
      <c r="H160" s="19">
        <f>SUM(T154:T159)</f>
        <v>50.41</v>
      </c>
      <c r="I160" s="28">
        <f>Source!AU55</f>
        <v>52</v>
      </c>
      <c r="J160" s="19">
        <f>SUM(U154:U159)</f>
        <v>1041.75</v>
      </c>
    </row>
    <row r="161" spans="1:21" ht="14.25" x14ac:dyDescent="0.2">
      <c r="A161" s="31"/>
      <c r="B161" s="32"/>
      <c r="C161" s="32" t="s">
        <v>643</v>
      </c>
      <c r="D161" s="33" t="s">
        <v>644</v>
      </c>
      <c r="E161" s="34">
        <f>Source!AQ55</f>
        <v>1.68</v>
      </c>
      <c r="F161" s="35"/>
      <c r="G161" s="36" t="str">
        <f>Source!DI55</f>
        <v>)*1,2</v>
      </c>
      <c r="H161" s="35">
        <f>Source!U55</f>
        <v>8.0640000000000001</v>
      </c>
      <c r="I161" s="36"/>
      <c r="J161" s="35"/>
    </row>
    <row r="162" spans="1:21" ht="15" x14ac:dyDescent="0.25">
      <c r="C162" s="29" t="s">
        <v>635</v>
      </c>
      <c r="G162" s="56">
        <f>ROUND(Source!AC55*Source!I55, 2)+ROUND(Source!AF55*Source!I55, 2)+ROUND(Source!AD55*Source!I55, 2)+SUM(H157:H160)</f>
        <v>1019.0900000000001</v>
      </c>
      <c r="H162" s="56"/>
      <c r="I162" s="56">
        <f>Source!P55+Source!Q55+Source!S55+SUM(J157:J160)</f>
        <v>10762.01</v>
      </c>
      <c r="J162" s="56"/>
      <c r="O162" s="30">
        <f>G162</f>
        <v>1019.0900000000001</v>
      </c>
      <c r="P162" s="30">
        <f>I162</f>
        <v>10762.01</v>
      </c>
    </row>
    <row r="163" spans="1:21" ht="210" x14ac:dyDescent="0.2">
      <c r="A163" s="25" t="str">
        <f>Source!E58</f>
        <v>19</v>
      </c>
      <c r="B163" s="26" t="s">
        <v>676</v>
      </c>
      <c r="C163" s="26" t="s">
        <v>677</v>
      </c>
      <c r="D163" s="27" t="str">
        <f>Source!H58</f>
        <v>ШТ</v>
      </c>
      <c r="E163" s="10">
        <f>Source!I58</f>
        <v>3</v>
      </c>
      <c r="F163" s="19"/>
      <c r="G163" s="28"/>
      <c r="H163" s="19"/>
      <c r="I163" s="28" t="str">
        <f>Source!BO58</f>
        <v>м08-02-159-02</v>
      </c>
      <c r="J163" s="19"/>
      <c r="R163">
        <f>ROUND((Source!FX58/100)*((ROUND(Source!AF58*Source!I58, 2)+ROUND(Source!AE58*Source!I58, 2))), 2)</f>
        <v>62.53</v>
      </c>
      <c r="S163">
        <f>Source!X58</f>
        <v>1377.11</v>
      </c>
      <c r="T163">
        <f>ROUND((Source!FY58/100)*((ROUND(Source!AF58*Source!I58, 2)+ROUND(Source!AE58*Source!I58, 2))), 2)</f>
        <v>42.78</v>
      </c>
      <c r="U163">
        <f>Source!Y58</f>
        <v>884.07</v>
      </c>
    </row>
    <row r="164" spans="1:21" ht="14.25" x14ac:dyDescent="0.2">
      <c r="A164" s="25"/>
      <c r="B164" s="26"/>
      <c r="C164" s="26" t="s">
        <v>638</v>
      </c>
      <c r="D164" s="27"/>
      <c r="E164" s="10"/>
      <c r="F164" s="19">
        <f>Source!AO58</f>
        <v>18.28</v>
      </c>
      <c r="G164" s="28" t="str">
        <f>Source!DG58</f>
        <v>)*1,2</v>
      </c>
      <c r="H164" s="19">
        <f>ROUND(Source!AF58*Source!I58, 2)</f>
        <v>65.819999999999993</v>
      </c>
      <c r="I164" s="28">
        <f>IF(Source!BA58&lt;&gt; 0, Source!BA58, 1)</f>
        <v>25.83</v>
      </c>
      <c r="J164" s="19">
        <f>Source!S58</f>
        <v>1700.13</v>
      </c>
      <c r="Q164">
        <f>ROUND(Source!AF58*Source!I58, 2)</f>
        <v>65.819999999999993</v>
      </c>
    </row>
    <row r="165" spans="1:21" ht="14.25" x14ac:dyDescent="0.2">
      <c r="A165" s="25"/>
      <c r="B165" s="26"/>
      <c r="C165" s="26" t="s">
        <v>641</v>
      </c>
      <c r="D165" s="27"/>
      <c r="E165" s="10"/>
      <c r="F165" s="19">
        <f>Source!AL58</f>
        <v>5.24</v>
      </c>
      <c r="G165" s="28" t="str">
        <f>Source!DD58</f>
        <v/>
      </c>
      <c r="H165" s="19">
        <f>ROUND(Source!AC58*Source!I58, 2)</f>
        <v>15.72</v>
      </c>
      <c r="I165" s="28">
        <f>IF(Source!BC58&lt;&gt; 0, Source!BC58, 1)</f>
        <v>13.49</v>
      </c>
      <c r="J165" s="19">
        <f>Source!P58</f>
        <v>212.06</v>
      </c>
    </row>
    <row r="166" spans="1:21" ht="57" x14ac:dyDescent="0.2">
      <c r="A166" s="25" t="str">
        <f>Source!E59</f>
        <v>19,1</v>
      </c>
      <c r="B166" s="26" t="str">
        <f>Source!F59</f>
        <v>п.2 Мониторинга цен №3-ВСЭ</v>
      </c>
      <c r="C166" s="26" t="s">
        <v>675</v>
      </c>
      <c r="D166" s="27" t="str">
        <f>Source!H59</f>
        <v>ШТ</v>
      </c>
      <c r="E166" s="10">
        <f>Source!I59</f>
        <v>2</v>
      </c>
      <c r="F166" s="19">
        <f>Source!AK59</f>
        <v>237.70999999999998</v>
      </c>
      <c r="G166" s="38" t="s">
        <v>3</v>
      </c>
      <c r="H166" s="19">
        <f>ROUND(Source!AC59*Source!I59, 2)+ROUND(Source!AD59*Source!I59, 2)+ROUND(Source!AF59*Source!I59, 2)</f>
        <v>475.42</v>
      </c>
      <c r="I166" s="28">
        <f>IF(Source!BC59&lt;&gt; 0, Source!BC59, 1)</f>
        <v>7.3</v>
      </c>
      <c r="J166" s="19">
        <f>Source!O59</f>
        <v>3470.57</v>
      </c>
      <c r="R166">
        <f>ROUND((Source!FX59/100)*((ROUND(Source!AF59*Source!I59, 2)+ROUND(Source!AE59*Source!I59, 2))), 2)</f>
        <v>0</v>
      </c>
      <c r="S166">
        <f>Source!X59</f>
        <v>0</v>
      </c>
      <c r="T166">
        <f>ROUND((Source!FY59/100)*((ROUND(Source!AF59*Source!I59, 2)+ROUND(Source!AE59*Source!I59, 2))), 2)</f>
        <v>0</v>
      </c>
      <c r="U166">
        <f>Source!Y59</f>
        <v>0</v>
      </c>
    </row>
    <row r="167" spans="1:21" ht="57" x14ac:dyDescent="0.2">
      <c r="A167" s="25" t="str">
        <f>Source!E60</f>
        <v>19,2</v>
      </c>
      <c r="B167" s="26" t="str">
        <f>Source!F60</f>
        <v>п.3 Мониторинга цен №3-ВСЭ</v>
      </c>
      <c r="C167" s="26" t="s">
        <v>678</v>
      </c>
      <c r="D167" s="27" t="str">
        <f>Source!H60</f>
        <v>ШТ</v>
      </c>
      <c r="E167" s="10">
        <f>Source!I60</f>
        <v>1</v>
      </c>
      <c r="F167" s="19">
        <f>Source!AK60</f>
        <v>309.28999999999996</v>
      </c>
      <c r="G167" s="38" t="s">
        <v>3</v>
      </c>
      <c r="H167" s="19">
        <f>ROUND(Source!AC60*Source!I60, 2)+ROUND(Source!AD60*Source!I60, 2)+ROUND(Source!AF60*Source!I60, 2)</f>
        <v>309.29000000000002</v>
      </c>
      <c r="I167" s="28">
        <f>IF(Source!BC60&lt;&gt; 0, Source!BC60, 1)</f>
        <v>7.3</v>
      </c>
      <c r="J167" s="19">
        <f>Source!O60</f>
        <v>2257.8200000000002</v>
      </c>
      <c r="R167">
        <f>ROUND((Source!FX60/100)*((ROUND(Source!AF60*Source!I60, 2)+ROUND(Source!AE60*Source!I60, 2))), 2)</f>
        <v>0</v>
      </c>
      <c r="S167">
        <f>Source!X60</f>
        <v>0</v>
      </c>
      <c r="T167">
        <f>ROUND((Source!FY60/100)*((ROUND(Source!AF60*Source!I60, 2)+ROUND(Source!AE60*Source!I60, 2))), 2)</f>
        <v>0</v>
      </c>
      <c r="U167">
        <f>Source!Y60</f>
        <v>0</v>
      </c>
    </row>
    <row r="168" spans="1:21" ht="14.25" x14ac:dyDescent="0.2">
      <c r="A168" s="25"/>
      <c r="B168" s="26"/>
      <c r="C168" s="26" t="str">
        <f>CONCATENATE("НР от ФОТ [к тек. уровню ", Source!FV58, "]")</f>
        <v>НР от ФОТ [к тек. уровню *0,85]</v>
      </c>
      <c r="D168" s="27" t="s">
        <v>642</v>
      </c>
      <c r="E168" s="10">
        <f>Source!BZ58</f>
        <v>95</v>
      </c>
      <c r="F168" s="19"/>
      <c r="G168" s="28"/>
      <c r="H168" s="19">
        <f>SUM(R163:R167)</f>
        <v>62.53</v>
      </c>
      <c r="I168" s="28">
        <f>Source!AT58</f>
        <v>81</v>
      </c>
      <c r="J168" s="19">
        <f>SUM(S163:S167)</f>
        <v>1377.11</v>
      </c>
    </row>
    <row r="169" spans="1:21" ht="14.25" x14ac:dyDescent="0.2">
      <c r="A169" s="25"/>
      <c r="B169" s="26"/>
      <c r="C169" s="26" t="str">
        <f>CONCATENATE("СП от ФОТ [к тек. уровню ", Source!FW58, "]")</f>
        <v>СП от ФОТ [к тек. уровню *0,8]</v>
      </c>
      <c r="D169" s="27" t="s">
        <v>642</v>
      </c>
      <c r="E169" s="10">
        <f>Source!CA58</f>
        <v>65</v>
      </c>
      <c r="F169" s="19"/>
      <c r="G169" s="28"/>
      <c r="H169" s="19">
        <f>SUM(T163:T168)</f>
        <v>42.78</v>
      </c>
      <c r="I169" s="28">
        <f>Source!AU58</f>
        <v>52</v>
      </c>
      <c r="J169" s="19">
        <f>SUM(U163:U168)</f>
        <v>884.07</v>
      </c>
    </row>
    <row r="170" spans="1:21" ht="14.25" x14ac:dyDescent="0.2">
      <c r="A170" s="31"/>
      <c r="B170" s="32"/>
      <c r="C170" s="32" t="s">
        <v>643</v>
      </c>
      <c r="D170" s="33" t="s">
        <v>644</v>
      </c>
      <c r="E170" s="34">
        <f>Source!AQ58</f>
        <v>1.9</v>
      </c>
      <c r="F170" s="35"/>
      <c r="G170" s="36" t="str">
        <f>Source!DI58</f>
        <v>)*1,2</v>
      </c>
      <c r="H170" s="35">
        <f>Source!U58</f>
        <v>6.84</v>
      </c>
      <c r="I170" s="36"/>
      <c r="J170" s="35"/>
    </row>
    <row r="171" spans="1:21" ht="15" x14ac:dyDescent="0.25">
      <c r="C171" s="29" t="s">
        <v>635</v>
      </c>
      <c r="G171" s="56">
        <f>ROUND(Source!AC58*Source!I58, 2)+ROUND(Source!AF58*Source!I58, 2)+ROUND(Source!AD58*Source!I58, 2)+SUM(H166:H169)</f>
        <v>971.56</v>
      </c>
      <c r="H171" s="56"/>
      <c r="I171" s="56">
        <f>Source!P58+Source!Q58+Source!S58+SUM(J166:J169)</f>
        <v>9901.76</v>
      </c>
      <c r="J171" s="56"/>
      <c r="O171" s="30">
        <f>G171</f>
        <v>971.56</v>
      </c>
      <c r="P171" s="30">
        <f>I171</f>
        <v>9901.76</v>
      </c>
    </row>
    <row r="172" spans="1:21" ht="210" x14ac:dyDescent="0.2">
      <c r="A172" s="25" t="str">
        <f>Source!E61</f>
        <v>20</v>
      </c>
      <c r="B172" s="26" t="s">
        <v>679</v>
      </c>
      <c r="C172" s="26" t="s">
        <v>680</v>
      </c>
      <c r="D172" s="27" t="str">
        <f>Source!H61</f>
        <v>ШТ</v>
      </c>
      <c r="E172" s="10">
        <f>Source!I61</f>
        <v>4</v>
      </c>
      <c r="F172" s="19"/>
      <c r="G172" s="28"/>
      <c r="H172" s="19"/>
      <c r="I172" s="28" t="str">
        <f>Source!BO61</f>
        <v>м08-02-167-01</v>
      </c>
      <c r="J172" s="19"/>
      <c r="R172">
        <f>ROUND((Source!FX61/100)*((ROUND(Source!AF61*Source!I61, 2)+ROUND(Source!AE61*Source!I61, 2))), 2)</f>
        <v>243.77</v>
      </c>
      <c r="S172">
        <f>Source!X61</f>
        <v>5368.66</v>
      </c>
      <c r="T172">
        <f>ROUND((Source!FY61/100)*((ROUND(Source!AF61*Source!I61, 2)+ROUND(Source!AE61*Source!I61, 2))), 2)</f>
        <v>166.79</v>
      </c>
      <c r="U172">
        <f>Source!Y61</f>
        <v>3446.55</v>
      </c>
    </row>
    <row r="173" spans="1:21" ht="14.25" x14ac:dyDescent="0.2">
      <c r="A173" s="25"/>
      <c r="B173" s="26"/>
      <c r="C173" s="26" t="s">
        <v>638</v>
      </c>
      <c r="D173" s="27"/>
      <c r="E173" s="10"/>
      <c r="F173" s="19">
        <f>Source!AO61</f>
        <v>53.2</v>
      </c>
      <c r="G173" s="28" t="str">
        <f>Source!DG61</f>
        <v>)*1,2</v>
      </c>
      <c r="H173" s="19">
        <f>ROUND(Source!AF61*Source!I61, 2)</f>
        <v>255.36</v>
      </c>
      <c r="I173" s="28">
        <f>IF(Source!BA61&lt;&gt; 0, Source!BA61, 1)</f>
        <v>25.83</v>
      </c>
      <c r="J173" s="19">
        <f>Source!S61</f>
        <v>6595.95</v>
      </c>
      <c r="Q173">
        <f>ROUND(Source!AF61*Source!I61, 2)</f>
        <v>255.36</v>
      </c>
    </row>
    <row r="174" spans="1:21" ht="14.25" x14ac:dyDescent="0.2">
      <c r="A174" s="25"/>
      <c r="B174" s="26"/>
      <c r="C174" s="26" t="s">
        <v>639</v>
      </c>
      <c r="D174" s="27"/>
      <c r="E174" s="10"/>
      <c r="F174" s="19">
        <f>Source!AM61</f>
        <v>1.78</v>
      </c>
      <c r="G174" s="28" t="str">
        <f>Source!DE61</f>
        <v>)*1,2</v>
      </c>
      <c r="H174" s="19">
        <f>ROUND(Source!AD61*Source!I61, 2)</f>
        <v>8.52</v>
      </c>
      <c r="I174" s="28">
        <f>IF(Source!BB61&lt;&gt; 0, Source!BB61, 1)</f>
        <v>9.5399999999999991</v>
      </c>
      <c r="J174" s="19">
        <f>Source!Q61</f>
        <v>81.28</v>
      </c>
    </row>
    <row r="175" spans="1:21" ht="14.25" x14ac:dyDescent="0.2">
      <c r="A175" s="25"/>
      <c r="B175" s="26"/>
      <c r="C175" s="26" t="s">
        <v>640</v>
      </c>
      <c r="D175" s="27"/>
      <c r="E175" s="10"/>
      <c r="F175" s="19">
        <f>Source!AN61</f>
        <v>0.26</v>
      </c>
      <c r="G175" s="28" t="str">
        <f>Source!DF61</f>
        <v>)*1,2</v>
      </c>
      <c r="H175" s="37">
        <f>ROUND(Source!AE61*Source!I61, 2)</f>
        <v>1.24</v>
      </c>
      <c r="I175" s="28">
        <f>IF(Source!BS61&lt;&gt; 0, Source!BS61, 1)</f>
        <v>25.83</v>
      </c>
      <c r="J175" s="37">
        <f>Source!R61</f>
        <v>32.03</v>
      </c>
      <c r="Q175">
        <f>ROUND(Source!AE61*Source!I61, 2)</f>
        <v>1.24</v>
      </c>
    </row>
    <row r="176" spans="1:21" ht="14.25" x14ac:dyDescent="0.2">
      <c r="A176" s="25"/>
      <c r="B176" s="26"/>
      <c r="C176" s="26" t="s">
        <v>641</v>
      </c>
      <c r="D176" s="27"/>
      <c r="E176" s="10"/>
      <c r="F176" s="19">
        <f>Source!AL61</f>
        <v>16.82</v>
      </c>
      <c r="G176" s="28" t="str">
        <f>Source!DD61</f>
        <v/>
      </c>
      <c r="H176" s="19">
        <f>ROUND(Source!AC61*Source!I61, 2)</f>
        <v>67.28</v>
      </c>
      <c r="I176" s="28">
        <f>IF(Source!BC61&lt;&gt; 0, Source!BC61, 1)</f>
        <v>8.39</v>
      </c>
      <c r="J176" s="19">
        <f>Source!P61</f>
        <v>564.48</v>
      </c>
    </row>
    <row r="177" spans="1:21" ht="57" x14ac:dyDescent="0.2">
      <c r="A177" s="25" t="str">
        <f>Source!E62</f>
        <v>20,1</v>
      </c>
      <c r="B177" s="26" t="str">
        <f>Source!F62</f>
        <v>п.7 Мониторинга цен №3-ВСЭ</v>
      </c>
      <c r="C177" s="26" t="s">
        <v>681</v>
      </c>
      <c r="D177" s="27" t="str">
        <f>Source!H62</f>
        <v>ШТ</v>
      </c>
      <c r="E177" s="10">
        <f>Source!I62</f>
        <v>2</v>
      </c>
      <c r="F177" s="19">
        <f>Source!AK62</f>
        <v>138.31</v>
      </c>
      <c r="G177" s="38" t="s">
        <v>3</v>
      </c>
      <c r="H177" s="19">
        <f>ROUND(Source!AC62*Source!I62, 2)+ROUND(Source!AD62*Source!I62, 2)+ROUND(Source!AF62*Source!I62, 2)</f>
        <v>276.62</v>
      </c>
      <c r="I177" s="28">
        <f>IF(Source!BC62&lt;&gt; 0, Source!BC62, 1)</f>
        <v>7.3</v>
      </c>
      <c r="J177" s="19">
        <f>Source!O62</f>
        <v>2019.33</v>
      </c>
      <c r="R177">
        <f>ROUND((Source!FX62/100)*((ROUND(Source!AF62*Source!I62, 2)+ROUND(Source!AE62*Source!I62, 2))), 2)</f>
        <v>0</v>
      </c>
      <c r="S177">
        <f>Source!X62</f>
        <v>0</v>
      </c>
      <c r="T177">
        <f>ROUND((Source!FY62/100)*((ROUND(Source!AF62*Source!I62, 2)+ROUND(Source!AE62*Source!I62, 2))), 2)</f>
        <v>0</v>
      </c>
      <c r="U177">
        <f>Source!Y62</f>
        <v>0</v>
      </c>
    </row>
    <row r="178" spans="1:21" ht="57" x14ac:dyDescent="0.2">
      <c r="A178" s="25" t="str">
        <f>Source!E63</f>
        <v>20,2</v>
      </c>
      <c r="B178" s="26" t="str">
        <f>Source!F63</f>
        <v>п.8 Мониторинга цен №3-ВСЭ</v>
      </c>
      <c r="C178" s="26" t="s">
        <v>682</v>
      </c>
      <c r="D178" s="27" t="str">
        <f>Source!H63</f>
        <v>ШТ</v>
      </c>
      <c r="E178" s="10">
        <f>Source!I63</f>
        <v>2</v>
      </c>
      <c r="F178" s="19">
        <f>Source!AK63</f>
        <v>188.07</v>
      </c>
      <c r="G178" s="38" t="s">
        <v>3</v>
      </c>
      <c r="H178" s="19">
        <f>ROUND(Source!AC63*Source!I63, 2)+ROUND(Source!AD63*Source!I63, 2)+ROUND(Source!AF63*Source!I63, 2)</f>
        <v>376.14</v>
      </c>
      <c r="I178" s="28">
        <f>IF(Source!BC63&lt;&gt; 0, Source!BC63, 1)</f>
        <v>7.3</v>
      </c>
      <c r="J178" s="19">
        <f>Source!O63</f>
        <v>2745.82</v>
      </c>
      <c r="R178">
        <f>ROUND((Source!FX63/100)*((ROUND(Source!AF63*Source!I63, 2)+ROUND(Source!AE63*Source!I63, 2))), 2)</f>
        <v>0</v>
      </c>
      <c r="S178">
        <f>Source!X63</f>
        <v>0</v>
      </c>
      <c r="T178">
        <f>ROUND((Source!FY63/100)*((ROUND(Source!AF63*Source!I63, 2)+ROUND(Source!AE63*Source!I63, 2))), 2)</f>
        <v>0</v>
      </c>
      <c r="U178">
        <f>Source!Y63</f>
        <v>0</v>
      </c>
    </row>
    <row r="179" spans="1:21" ht="14.25" x14ac:dyDescent="0.2">
      <c r="A179" s="25"/>
      <c r="B179" s="26"/>
      <c r="C179" s="26" t="str">
        <f>CONCATENATE("НР от ФОТ [к тек. уровню ", Source!FV61, "]")</f>
        <v>НР от ФОТ [к тек. уровню *0,85]</v>
      </c>
      <c r="D179" s="27" t="s">
        <v>642</v>
      </c>
      <c r="E179" s="10">
        <f>Source!BZ61</f>
        <v>95</v>
      </c>
      <c r="F179" s="19"/>
      <c r="G179" s="28"/>
      <c r="H179" s="19">
        <f>SUM(R172:R178)</f>
        <v>243.77</v>
      </c>
      <c r="I179" s="28">
        <f>Source!AT61</f>
        <v>81</v>
      </c>
      <c r="J179" s="19">
        <f>SUM(S172:S178)</f>
        <v>5368.66</v>
      </c>
    </row>
    <row r="180" spans="1:21" ht="14.25" x14ac:dyDescent="0.2">
      <c r="A180" s="25"/>
      <c r="B180" s="26"/>
      <c r="C180" s="26" t="str">
        <f>CONCATENATE("СП от ФОТ [к тек. уровню ", Source!FW61, "]")</f>
        <v>СП от ФОТ [к тек. уровню *0,8]</v>
      </c>
      <c r="D180" s="27" t="s">
        <v>642</v>
      </c>
      <c r="E180" s="10">
        <f>Source!CA61</f>
        <v>65</v>
      </c>
      <c r="F180" s="19"/>
      <c r="G180" s="28"/>
      <c r="H180" s="19">
        <f>SUM(T172:T179)</f>
        <v>166.79</v>
      </c>
      <c r="I180" s="28">
        <f>Source!AU61</f>
        <v>52</v>
      </c>
      <c r="J180" s="19">
        <f>SUM(U172:U179)</f>
        <v>3446.55</v>
      </c>
    </row>
    <row r="181" spans="1:21" ht="14.25" x14ac:dyDescent="0.2">
      <c r="A181" s="31"/>
      <c r="B181" s="32"/>
      <c r="C181" s="32" t="s">
        <v>643</v>
      </c>
      <c r="D181" s="33" t="s">
        <v>644</v>
      </c>
      <c r="E181" s="34">
        <f>Source!AQ61</f>
        <v>5.53</v>
      </c>
      <c r="F181" s="35"/>
      <c r="G181" s="36" t="str">
        <f>Source!DI61</f>
        <v>)*1,2</v>
      </c>
      <c r="H181" s="35">
        <f>Source!U61</f>
        <v>26.544</v>
      </c>
      <c r="I181" s="36"/>
      <c r="J181" s="35"/>
    </row>
    <row r="182" spans="1:21" ht="15" x14ac:dyDescent="0.25">
      <c r="C182" s="29" t="s">
        <v>635</v>
      </c>
      <c r="G182" s="56">
        <f>ROUND(Source!AC61*Source!I61, 2)+ROUND(Source!AF61*Source!I61, 2)+ROUND(Source!AD61*Source!I61, 2)+SUM(H177:H180)</f>
        <v>1394.48</v>
      </c>
      <c r="H182" s="56"/>
      <c r="I182" s="56">
        <f>Source!P61+Source!Q61+Source!S61+SUM(J177:J180)</f>
        <v>20822.07</v>
      </c>
      <c r="J182" s="56"/>
      <c r="O182" s="30">
        <f>G182</f>
        <v>1394.48</v>
      </c>
      <c r="P182" s="30">
        <f>I182</f>
        <v>20822.07</v>
      </c>
    </row>
    <row r="183" spans="1:21" ht="210" x14ac:dyDescent="0.2">
      <c r="A183" s="25" t="str">
        <f>Source!E64</f>
        <v>21</v>
      </c>
      <c r="B183" s="26" t="s">
        <v>683</v>
      </c>
      <c r="C183" s="26" t="s">
        <v>684</v>
      </c>
      <c r="D183" s="27" t="str">
        <f>Source!H64</f>
        <v>ШТ</v>
      </c>
      <c r="E183" s="10">
        <f>Source!I64</f>
        <v>3</v>
      </c>
      <c r="F183" s="19"/>
      <c r="G183" s="28"/>
      <c r="H183" s="19"/>
      <c r="I183" s="28" t="str">
        <f>Source!BO64</f>
        <v>м08-02-167-02</v>
      </c>
      <c r="J183" s="19"/>
      <c r="R183">
        <f>ROUND((Source!FX64/100)*((ROUND(Source!AF64*Source!I64, 2)+ROUND(Source!AE64*Source!I64, 2))), 2)</f>
        <v>205.54</v>
      </c>
      <c r="S183">
        <f>Source!X64</f>
        <v>4526.75</v>
      </c>
      <c r="T183">
        <f>ROUND((Source!FY64/100)*((ROUND(Source!AF64*Source!I64, 2)+ROUND(Source!AE64*Source!I64, 2))), 2)</f>
        <v>140.63</v>
      </c>
      <c r="U183">
        <f>Source!Y64</f>
        <v>2906.06</v>
      </c>
    </row>
    <row r="184" spans="1:21" ht="14.25" x14ac:dyDescent="0.2">
      <c r="A184" s="25"/>
      <c r="B184" s="26"/>
      <c r="C184" s="26" t="s">
        <v>638</v>
      </c>
      <c r="D184" s="27"/>
      <c r="E184" s="10"/>
      <c r="F184" s="19">
        <f>Source!AO64</f>
        <v>59.84</v>
      </c>
      <c r="G184" s="28" t="str">
        <f>Source!DG64</f>
        <v>)*1,2</v>
      </c>
      <c r="H184" s="19">
        <f>ROUND(Source!AF64*Source!I64, 2)</f>
        <v>215.43</v>
      </c>
      <c r="I184" s="28">
        <f>IF(Source!BA64&lt;&gt; 0, Source!BA64, 1)</f>
        <v>25.83</v>
      </c>
      <c r="J184" s="19">
        <f>Source!S64</f>
        <v>5564.56</v>
      </c>
      <c r="Q184">
        <f>ROUND(Source!AF64*Source!I64, 2)</f>
        <v>215.43</v>
      </c>
    </row>
    <row r="185" spans="1:21" ht="14.25" x14ac:dyDescent="0.2">
      <c r="A185" s="25"/>
      <c r="B185" s="26"/>
      <c r="C185" s="26" t="s">
        <v>639</v>
      </c>
      <c r="D185" s="27"/>
      <c r="E185" s="10"/>
      <c r="F185" s="19">
        <f>Source!AM64</f>
        <v>1.78</v>
      </c>
      <c r="G185" s="28" t="str">
        <f>Source!DE64</f>
        <v>)*1,2</v>
      </c>
      <c r="H185" s="19">
        <f>ROUND(Source!AD64*Source!I64, 2)</f>
        <v>6.39</v>
      </c>
      <c r="I185" s="28">
        <f>IF(Source!BB64&lt;&gt; 0, Source!BB64, 1)</f>
        <v>9.5399999999999991</v>
      </c>
      <c r="J185" s="19">
        <f>Source!Q64</f>
        <v>60.96</v>
      </c>
    </row>
    <row r="186" spans="1:21" ht="14.25" x14ac:dyDescent="0.2">
      <c r="A186" s="25"/>
      <c r="B186" s="26"/>
      <c r="C186" s="26" t="s">
        <v>640</v>
      </c>
      <c r="D186" s="27"/>
      <c r="E186" s="10"/>
      <c r="F186" s="19">
        <f>Source!AN64</f>
        <v>0.26</v>
      </c>
      <c r="G186" s="28" t="str">
        <f>Source!DF64</f>
        <v>)*1,2</v>
      </c>
      <c r="H186" s="37">
        <f>ROUND(Source!AE64*Source!I64, 2)</f>
        <v>0.93</v>
      </c>
      <c r="I186" s="28">
        <f>IF(Source!BS64&lt;&gt; 0, Source!BS64, 1)</f>
        <v>25.83</v>
      </c>
      <c r="J186" s="37">
        <f>Source!R64</f>
        <v>24.02</v>
      </c>
      <c r="Q186">
        <f>ROUND(Source!AE64*Source!I64, 2)</f>
        <v>0.93</v>
      </c>
    </row>
    <row r="187" spans="1:21" ht="14.25" x14ac:dyDescent="0.2">
      <c r="A187" s="25"/>
      <c r="B187" s="26"/>
      <c r="C187" s="26" t="s">
        <v>641</v>
      </c>
      <c r="D187" s="27"/>
      <c r="E187" s="10"/>
      <c r="F187" s="19">
        <f>Source!AL64</f>
        <v>20.46</v>
      </c>
      <c r="G187" s="28" t="str">
        <f>Source!DD64</f>
        <v/>
      </c>
      <c r="H187" s="19">
        <f>ROUND(Source!AC64*Source!I64, 2)</f>
        <v>61.38</v>
      </c>
      <c r="I187" s="28">
        <f>IF(Source!BC64&lt;&gt; 0, Source!BC64, 1)</f>
        <v>7.93</v>
      </c>
      <c r="J187" s="19">
        <f>Source!P64</f>
        <v>486.74</v>
      </c>
    </row>
    <row r="188" spans="1:21" ht="57" x14ac:dyDescent="0.2">
      <c r="A188" s="25" t="str">
        <f>Source!E65</f>
        <v>21,1</v>
      </c>
      <c r="B188" s="26" t="str">
        <f>Source!F65</f>
        <v>п.8 Мониторинга цен №3-ВСЭ</v>
      </c>
      <c r="C188" s="26" t="s">
        <v>682</v>
      </c>
      <c r="D188" s="27" t="str">
        <f>Source!H65</f>
        <v>ШТ</v>
      </c>
      <c r="E188" s="10">
        <f>Source!I65</f>
        <v>2</v>
      </c>
      <c r="F188" s="19">
        <f>Source!AK65</f>
        <v>188.07</v>
      </c>
      <c r="G188" s="38" t="s">
        <v>3</v>
      </c>
      <c r="H188" s="19">
        <f>ROUND(Source!AC65*Source!I65, 2)+ROUND(Source!AD65*Source!I65, 2)+ROUND(Source!AF65*Source!I65, 2)</f>
        <v>376.14</v>
      </c>
      <c r="I188" s="28">
        <f>IF(Source!BC65&lt;&gt; 0, Source!BC65, 1)</f>
        <v>7.3</v>
      </c>
      <c r="J188" s="19">
        <f>Source!O65</f>
        <v>2745.82</v>
      </c>
      <c r="R188">
        <f>ROUND((Source!FX65/100)*((ROUND(Source!AF65*Source!I65, 2)+ROUND(Source!AE65*Source!I65, 2))), 2)</f>
        <v>0</v>
      </c>
      <c r="S188">
        <f>Source!X65</f>
        <v>0</v>
      </c>
      <c r="T188">
        <f>ROUND((Source!FY65/100)*((ROUND(Source!AF65*Source!I65, 2)+ROUND(Source!AE65*Source!I65, 2))), 2)</f>
        <v>0</v>
      </c>
      <c r="U188">
        <f>Source!Y65</f>
        <v>0</v>
      </c>
    </row>
    <row r="189" spans="1:21" ht="57" x14ac:dyDescent="0.2">
      <c r="A189" s="25" t="str">
        <f>Source!E66</f>
        <v>21,2</v>
      </c>
      <c r="B189" s="26" t="str">
        <f>Source!F66</f>
        <v>п.9 Мониторинга цен №3-ВСЭ</v>
      </c>
      <c r="C189" s="26" t="s">
        <v>685</v>
      </c>
      <c r="D189" s="27" t="str">
        <f>Source!H66</f>
        <v>ШТ</v>
      </c>
      <c r="E189" s="10">
        <f>Source!I66</f>
        <v>1</v>
      </c>
      <c r="F189" s="19">
        <f>Source!AK66</f>
        <v>235.27</v>
      </c>
      <c r="G189" s="38" t="s">
        <v>3</v>
      </c>
      <c r="H189" s="19">
        <f>ROUND(Source!AC66*Source!I66, 2)+ROUND(Source!AD66*Source!I66, 2)+ROUND(Source!AF66*Source!I66, 2)</f>
        <v>235.27</v>
      </c>
      <c r="I189" s="28">
        <f>IF(Source!BC66&lt;&gt; 0, Source!BC66, 1)</f>
        <v>7.3</v>
      </c>
      <c r="J189" s="19">
        <f>Source!O66</f>
        <v>1717.47</v>
      </c>
      <c r="R189">
        <f>ROUND((Source!FX66/100)*((ROUND(Source!AF66*Source!I66, 2)+ROUND(Source!AE66*Source!I66, 2))), 2)</f>
        <v>0</v>
      </c>
      <c r="S189">
        <f>Source!X66</f>
        <v>0</v>
      </c>
      <c r="T189">
        <f>ROUND((Source!FY66/100)*((ROUND(Source!AF66*Source!I66, 2)+ROUND(Source!AE66*Source!I66, 2))), 2)</f>
        <v>0</v>
      </c>
      <c r="U189">
        <f>Source!Y66</f>
        <v>0</v>
      </c>
    </row>
    <row r="190" spans="1:21" ht="14.25" x14ac:dyDescent="0.2">
      <c r="A190" s="25"/>
      <c r="B190" s="26"/>
      <c r="C190" s="26" t="str">
        <f>CONCATENATE("НР от ФОТ [к тек. уровню ", Source!FV64, "]")</f>
        <v>НР от ФОТ [к тек. уровню *0,85]</v>
      </c>
      <c r="D190" s="27" t="s">
        <v>642</v>
      </c>
      <c r="E190" s="10">
        <f>Source!BZ64</f>
        <v>95</v>
      </c>
      <c r="F190" s="19"/>
      <c r="G190" s="28"/>
      <c r="H190" s="19">
        <f>SUM(R183:R189)</f>
        <v>205.54</v>
      </c>
      <c r="I190" s="28">
        <f>Source!AT64</f>
        <v>81</v>
      </c>
      <c r="J190" s="19">
        <f>SUM(S183:S189)</f>
        <v>4526.75</v>
      </c>
    </row>
    <row r="191" spans="1:21" ht="14.25" x14ac:dyDescent="0.2">
      <c r="A191" s="25"/>
      <c r="B191" s="26"/>
      <c r="C191" s="26" t="str">
        <f>CONCATENATE("СП от ФОТ [к тек. уровню ", Source!FW64, "]")</f>
        <v>СП от ФОТ [к тек. уровню *0,8]</v>
      </c>
      <c r="D191" s="27" t="s">
        <v>642</v>
      </c>
      <c r="E191" s="10">
        <f>Source!CA64</f>
        <v>65</v>
      </c>
      <c r="F191" s="19"/>
      <c r="G191" s="28"/>
      <c r="H191" s="19">
        <f>SUM(T183:T190)</f>
        <v>140.63</v>
      </c>
      <c r="I191" s="28">
        <f>Source!AU64</f>
        <v>52</v>
      </c>
      <c r="J191" s="19">
        <f>SUM(U183:U190)</f>
        <v>2906.06</v>
      </c>
    </row>
    <row r="192" spans="1:21" ht="14.25" x14ac:dyDescent="0.2">
      <c r="A192" s="31"/>
      <c r="B192" s="32"/>
      <c r="C192" s="32" t="s">
        <v>643</v>
      </c>
      <c r="D192" s="33" t="s">
        <v>644</v>
      </c>
      <c r="E192" s="34">
        <f>Source!AQ64</f>
        <v>6.22</v>
      </c>
      <c r="F192" s="35"/>
      <c r="G192" s="36" t="str">
        <f>Source!DI64</f>
        <v>)*1,2</v>
      </c>
      <c r="H192" s="35">
        <f>Source!U64</f>
        <v>22.391999999999999</v>
      </c>
      <c r="I192" s="36"/>
      <c r="J192" s="35"/>
    </row>
    <row r="193" spans="1:21" ht="15" x14ac:dyDescent="0.25">
      <c r="C193" s="29" t="s">
        <v>635</v>
      </c>
      <c r="G193" s="56">
        <f>ROUND(Source!AC64*Source!I64, 2)+ROUND(Source!AF64*Source!I64, 2)+ROUND(Source!AD64*Source!I64, 2)+SUM(H188:H191)</f>
        <v>1240.78</v>
      </c>
      <c r="H193" s="56"/>
      <c r="I193" s="56">
        <f>Source!P64+Source!Q64+Source!S64+SUM(J188:J191)</f>
        <v>18008.36</v>
      </c>
      <c r="J193" s="56"/>
      <c r="O193" s="30">
        <f>G193</f>
        <v>1240.78</v>
      </c>
      <c r="P193" s="30">
        <f>I193</f>
        <v>18008.36</v>
      </c>
    </row>
    <row r="194" spans="1:21" ht="195.75" x14ac:dyDescent="0.2">
      <c r="A194" s="25" t="str">
        <f>Source!E67</f>
        <v>22</v>
      </c>
      <c r="B194" s="26" t="s">
        <v>686</v>
      </c>
      <c r="C194" s="26" t="s">
        <v>687</v>
      </c>
      <c r="D194" s="27" t="str">
        <f>Source!H67</f>
        <v>100 ШТ</v>
      </c>
      <c r="E194" s="10">
        <f>Source!I67</f>
        <v>0.08</v>
      </c>
      <c r="F194" s="19"/>
      <c r="G194" s="28"/>
      <c r="H194" s="19"/>
      <c r="I194" s="28" t="str">
        <f>Source!BO67</f>
        <v>м08-02-144-03</v>
      </c>
      <c r="J194" s="19"/>
      <c r="R194">
        <f>ROUND((Source!FX67/100)*((ROUND(Source!AF67*Source!I67, 2)+ROUND(Source!AE67*Source!I67, 2))), 2)</f>
        <v>10.67</v>
      </c>
      <c r="S194">
        <f>Source!X67</f>
        <v>234.96</v>
      </c>
      <c r="T194">
        <f>ROUND((Source!FY67/100)*((ROUND(Source!AF67*Source!I67, 2)+ROUND(Source!AE67*Source!I67, 2))), 2)</f>
        <v>7.3</v>
      </c>
      <c r="U194">
        <f>Source!Y67</f>
        <v>150.84</v>
      </c>
    </row>
    <row r="195" spans="1:21" ht="14.25" x14ac:dyDescent="0.2">
      <c r="A195" s="25"/>
      <c r="B195" s="26"/>
      <c r="C195" s="26" t="s">
        <v>638</v>
      </c>
      <c r="D195" s="27"/>
      <c r="E195" s="10"/>
      <c r="F195" s="19">
        <f>Source!AO67</f>
        <v>116.98</v>
      </c>
      <c r="G195" s="28" t="str">
        <f>Source!DG67</f>
        <v>)*1,2</v>
      </c>
      <c r="H195" s="19">
        <f>ROUND(Source!AF67*Source!I67, 2)</f>
        <v>11.23</v>
      </c>
      <c r="I195" s="28">
        <f>IF(Source!BA67&lt;&gt; 0, Source!BA67, 1)</f>
        <v>25.83</v>
      </c>
      <c r="J195" s="19">
        <f>Source!S67</f>
        <v>290.08</v>
      </c>
      <c r="Q195">
        <f>ROUND(Source!AF67*Source!I67, 2)</f>
        <v>11.23</v>
      </c>
    </row>
    <row r="196" spans="1:21" ht="14.25" x14ac:dyDescent="0.2">
      <c r="A196" s="25"/>
      <c r="B196" s="26"/>
      <c r="C196" s="26" t="s">
        <v>641</v>
      </c>
      <c r="D196" s="27"/>
      <c r="E196" s="10"/>
      <c r="F196" s="19">
        <f>Source!AL67</f>
        <v>2.34</v>
      </c>
      <c r="G196" s="28" t="str">
        <f>Source!DD67</f>
        <v/>
      </c>
      <c r="H196" s="19">
        <f>ROUND(Source!AC67*Source!I67, 2)</f>
        <v>0.19</v>
      </c>
      <c r="I196" s="28">
        <f>IF(Source!BC67&lt;&gt; 0, Source!BC67, 1)</f>
        <v>25.82</v>
      </c>
      <c r="J196" s="19">
        <f>Source!P67</f>
        <v>4.83</v>
      </c>
    </row>
    <row r="197" spans="1:21" ht="14.25" x14ac:dyDescent="0.2">
      <c r="A197" s="25"/>
      <c r="B197" s="26"/>
      <c r="C197" s="26" t="str">
        <f>CONCATENATE("НР от ФОТ [к тек. уровню ", Source!FV67, "]")</f>
        <v>НР от ФОТ [к тек. уровню *0,85]</v>
      </c>
      <c r="D197" s="27" t="s">
        <v>642</v>
      </c>
      <c r="E197" s="10">
        <f>Source!BZ67</f>
        <v>95</v>
      </c>
      <c r="F197" s="19"/>
      <c r="G197" s="28"/>
      <c r="H197" s="19">
        <f>SUM(R194:R196)</f>
        <v>10.67</v>
      </c>
      <c r="I197" s="28">
        <f>Source!AT67</f>
        <v>81</v>
      </c>
      <c r="J197" s="19">
        <f>SUM(S194:S196)</f>
        <v>234.96</v>
      </c>
    </row>
    <row r="198" spans="1:21" ht="14.25" x14ac:dyDescent="0.2">
      <c r="A198" s="25"/>
      <c r="B198" s="26"/>
      <c r="C198" s="26" t="str">
        <f>CONCATENATE("СП от ФОТ [к тек. уровню ", Source!FW67, "]")</f>
        <v>СП от ФОТ [к тек. уровню *0,8]</v>
      </c>
      <c r="D198" s="27" t="s">
        <v>642</v>
      </c>
      <c r="E198" s="10">
        <f>Source!CA67</f>
        <v>65</v>
      </c>
      <c r="F198" s="19"/>
      <c r="G198" s="28"/>
      <c r="H198" s="19">
        <f>SUM(T194:T197)</f>
        <v>7.3</v>
      </c>
      <c r="I198" s="28">
        <f>Source!AU67</f>
        <v>52</v>
      </c>
      <c r="J198" s="19">
        <f>SUM(U194:U197)</f>
        <v>150.84</v>
      </c>
    </row>
    <row r="199" spans="1:21" ht="14.25" x14ac:dyDescent="0.2">
      <c r="A199" s="31"/>
      <c r="B199" s="32"/>
      <c r="C199" s="32" t="s">
        <v>643</v>
      </c>
      <c r="D199" s="33" t="s">
        <v>644</v>
      </c>
      <c r="E199" s="34">
        <f>Source!AQ67</f>
        <v>12.16</v>
      </c>
      <c r="F199" s="35"/>
      <c r="G199" s="36" t="str">
        <f>Source!DI67</f>
        <v>)*1,2</v>
      </c>
      <c r="H199" s="35">
        <f>Source!U67</f>
        <v>1.16736</v>
      </c>
      <c r="I199" s="36"/>
      <c r="J199" s="35"/>
    </row>
    <row r="200" spans="1:21" ht="15" x14ac:dyDescent="0.25">
      <c r="C200" s="29" t="s">
        <v>635</v>
      </c>
      <c r="G200" s="56">
        <f>ROUND(Source!AC67*Source!I67, 2)+ROUND(Source!AF67*Source!I67, 2)+ROUND(Source!AD67*Source!I67, 2)+SUM(H197:H198)</f>
        <v>29.39</v>
      </c>
      <c r="H200" s="56"/>
      <c r="I200" s="56">
        <f>Source!P67+Source!Q67+Source!S67+SUM(J197:J198)</f>
        <v>680.71</v>
      </c>
      <c r="J200" s="56"/>
      <c r="O200" s="30">
        <f>G200</f>
        <v>29.39</v>
      </c>
      <c r="P200" s="30">
        <f>I200</f>
        <v>680.71</v>
      </c>
    </row>
    <row r="201" spans="1:21" ht="195.75" x14ac:dyDescent="0.2">
      <c r="A201" s="25" t="str">
        <f>Source!E68</f>
        <v>23</v>
      </c>
      <c r="B201" s="26" t="s">
        <v>688</v>
      </c>
      <c r="C201" s="26" t="s">
        <v>689</v>
      </c>
      <c r="D201" s="27" t="str">
        <f>Source!H68</f>
        <v>100 ШТ</v>
      </c>
      <c r="E201" s="10">
        <f>Source!I68</f>
        <v>0.16</v>
      </c>
      <c r="F201" s="19"/>
      <c r="G201" s="28"/>
      <c r="H201" s="19"/>
      <c r="I201" s="28" t="str">
        <f>Source!BO68</f>
        <v>м08-02-144-04</v>
      </c>
      <c r="J201" s="19"/>
      <c r="R201">
        <f>ROUND((Source!FX68/100)*((ROUND(Source!AF68*Source!I68, 2)+ROUND(Source!AE68*Source!I68, 2))), 2)</f>
        <v>24.01</v>
      </c>
      <c r="S201">
        <f>Source!X68</f>
        <v>528.65</v>
      </c>
      <c r="T201">
        <f>ROUND((Source!FY68/100)*((ROUND(Source!AF68*Source!I68, 2)+ROUND(Source!AE68*Source!I68, 2))), 2)</f>
        <v>16.43</v>
      </c>
      <c r="U201">
        <f>Source!Y68</f>
        <v>339.38</v>
      </c>
    </row>
    <row r="202" spans="1:21" ht="14.25" x14ac:dyDescent="0.2">
      <c r="A202" s="25"/>
      <c r="B202" s="26"/>
      <c r="C202" s="26" t="s">
        <v>638</v>
      </c>
      <c r="D202" s="27"/>
      <c r="E202" s="10"/>
      <c r="F202" s="19">
        <f>Source!AO68</f>
        <v>131.6</v>
      </c>
      <c r="G202" s="28" t="str">
        <f>Source!DG68</f>
        <v>)*1,2</v>
      </c>
      <c r="H202" s="19">
        <f>ROUND(Source!AF68*Source!I68, 2)</f>
        <v>25.27</v>
      </c>
      <c r="I202" s="28">
        <f>IF(Source!BA68&lt;&gt; 0, Source!BA68, 1)</f>
        <v>25.83</v>
      </c>
      <c r="J202" s="19">
        <f>Source!S68</f>
        <v>652.65</v>
      </c>
      <c r="Q202">
        <f>ROUND(Source!AF68*Source!I68, 2)</f>
        <v>25.27</v>
      </c>
    </row>
    <row r="203" spans="1:21" ht="14.25" x14ac:dyDescent="0.2">
      <c r="A203" s="25"/>
      <c r="B203" s="26"/>
      <c r="C203" s="26" t="s">
        <v>641</v>
      </c>
      <c r="D203" s="27"/>
      <c r="E203" s="10"/>
      <c r="F203" s="19">
        <f>Source!AL68</f>
        <v>2.63</v>
      </c>
      <c r="G203" s="28" t="str">
        <f>Source!DD68</f>
        <v/>
      </c>
      <c r="H203" s="19">
        <f>ROUND(Source!AC68*Source!I68, 2)</f>
        <v>0.42</v>
      </c>
      <c r="I203" s="28">
        <f>IF(Source!BC68&lt;&gt; 0, Source!BC68, 1)</f>
        <v>25.85</v>
      </c>
      <c r="J203" s="19">
        <f>Source!P68</f>
        <v>10.88</v>
      </c>
    </row>
    <row r="204" spans="1:21" ht="14.25" x14ac:dyDescent="0.2">
      <c r="A204" s="25"/>
      <c r="B204" s="26"/>
      <c r="C204" s="26" t="str">
        <f>CONCATENATE("НР от ФОТ [к тек. уровню ", Source!FV68, "]")</f>
        <v>НР от ФОТ [к тек. уровню *0,85]</v>
      </c>
      <c r="D204" s="27" t="s">
        <v>642</v>
      </c>
      <c r="E204" s="10">
        <f>Source!BZ68</f>
        <v>95</v>
      </c>
      <c r="F204" s="19"/>
      <c r="G204" s="28"/>
      <c r="H204" s="19">
        <f>SUM(R201:R203)</f>
        <v>24.01</v>
      </c>
      <c r="I204" s="28">
        <f>Source!AT68</f>
        <v>81</v>
      </c>
      <c r="J204" s="19">
        <f>SUM(S201:S203)</f>
        <v>528.65</v>
      </c>
    </row>
    <row r="205" spans="1:21" ht="14.25" x14ac:dyDescent="0.2">
      <c r="A205" s="25"/>
      <c r="B205" s="26"/>
      <c r="C205" s="26" t="str">
        <f>CONCATENATE("СП от ФОТ [к тек. уровню ", Source!FW68, "]")</f>
        <v>СП от ФОТ [к тек. уровню *0,8]</v>
      </c>
      <c r="D205" s="27" t="s">
        <v>642</v>
      </c>
      <c r="E205" s="10">
        <f>Source!CA68</f>
        <v>65</v>
      </c>
      <c r="F205" s="19"/>
      <c r="G205" s="28"/>
      <c r="H205" s="19">
        <f>SUM(T201:T204)</f>
        <v>16.43</v>
      </c>
      <c r="I205" s="28">
        <f>Source!AU68</f>
        <v>52</v>
      </c>
      <c r="J205" s="19">
        <f>SUM(U201:U204)</f>
        <v>339.38</v>
      </c>
    </row>
    <row r="206" spans="1:21" ht="14.25" x14ac:dyDescent="0.2">
      <c r="A206" s="31"/>
      <c r="B206" s="32"/>
      <c r="C206" s="32" t="s">
        <v>643</v>
      </c>
      <c r="D206" s="33" t="s">
        <v>644</v>
      </c>
      <c r="E206" s="34">
        <f>Source!AQ68</f>
        <v>13.68</v>
      </c>
      <c r="F206" s="35"/>
      <c r="G206" s="36" t="str">
        <f>Source!DI68</f>
        <v>)*1,2</v>
      </c>
      <c r="H206" s="35">
        <f>Source!U68</f>
        <v>2.62656</v>
      </c>
      <c r="I206" s="36"/>
      <c r="J206" s="35"/>
    </row>
    <row r="207" spans="1:21" ht="15" x14ac:dyDescent="0.25">
      <c r="C207" s="29" t="s">
        <v>635</v>
      </c>
      <c r="G207" s="56">
        <f>ROUND(Source!AC68*Source!I68, 2)+ROUND(Source!AF68*Source!I68, 2)+ROUND(Source!AD68*Source!I68, 2)+SUM(H204:H205)</f>
        <v>66.13</v>
      </c>
      <c r="H207" s="56"/>
      <c r="I207" s="56">
        <f>Source!P68+Source!Q68+Source!S68+SUM(J204:J205)</f>
        <v>1531.56</v>
      </c>
      <c r="J207" s="56"/>
      <c r="O207" s="30">
        <f>G207</f>
        <v>66.13</v>
      </c>
      <c r="P207" s="30">
        <f>I207</f>
        <v>1531.56</v>
      </c>
    </row>
    <row r="208" spans="1:21" ht="195.75" x14ac:dyDescent="0.2">
      <c r="A208" s="25" t="str">
        <f>Source!E69</f>
        <v>24</v>
      </c>
      <c r="B208" s="26" t="s">
        <v>690</v>
      </c>
      <c r="C208" s="26" t="s">
        <v>691</v>
      </c>
      <c r="D208" s="27" t="str">
        <f>Source!H69</f>
        <v>100 ШТ</v>
      </c>
      <c r="E208" s="10">
        <f>Source!I69</f>
        <v>0.04</v>
      </c>
      <c r="F208" s="19"/>
      <c r="G208" s="28"/>
      <c r="H208" s="19"/>
      <c r="I208" s="28" t="str">
        <f>Source!BO69</f>
        <v>м08-02-144-05</v>
      </c>
      <c r="J208" s="19"/>
      <c r="R208">
        <f>ROUND((Source!FX69/100)*((ROUND(Source!AF69*Source!I69, 2)+ROUND(Source!AE69*Source!I69, 2))), 2)</f>
        <v>6.63</v>
      </c>
      <c r="S208">
        <f>Source!X69</f>
        <v>146.07</v>
      </c>
      <c r="T208">
        <f>ROUND((Source!FY69/100)*((ROUND(Source!AF69*Source!I69, 2)+ROUND(Source!AE69*Source!I69, 2))), 2)</f>
        <v>4.54</v>
      </c>
      <c r="U208">
        <f>Source!Y69</f>
        <v>93.77</v>
      </c>
    </row>
    <row r="209" spans="1:21" ht="14.25" x14ac:dyDescent="0.2">
      <c r="A209" s="25"/>
      <c r="B209" s="26"/>
      <c r="C209" s="26" t="s">
        <v>638</v>
      </c>
      <c r="D209" s="27"/>
      <c r="E209" s="10"/>
      <c r="F209" s="19">
        <f>Source!AO69</f>
        <v>145.44999999999999</v>
      </c>
      <c r="G209" s="28" t="str">
        <f>Source!DG69</f>
        <v>)*1,2</v>
      </c>
      <c r="H209" s="19">
        <f>ROUND(Source!AF69*Source!I69, 2)</f>
        <v>6.98</v>
      </c>
      <c r="I209" s="28">
        <f>IF(Source!BA69&lt;&gt; 0, Source!BA69, 1)</f>
        <v>25.83</v>
      </c>
      <c r="J209" s="19">
        <f>Source!S69</f>
        <v>180.33</v>
      </c>
      <c r="Q209">
        <f>ROUND(Source!AF69*Source!I69, 2)</f>
        <v>6.98</v>
      </c>
    </row>
    <row r="210" spans="1:21" ht="14.25" x14ac:dyDescent="0.2">
      <c r="A210" s="25"/>
      <c r="B210" s="26"/>
      <c r="C210" s="26" t="s">
        <v>641</v>
      </c>
      <c r="D210" s="27"/>
      <c r="E210" s="10"/>
      <c r="F210" s="19">
        <f>Source!AL69</f>
        <v>2.91</v>
      </c>
      <c r="G210" s="28" t="str">
        <f>Source!DD69</f>
        <v/>
      </c>
      <c r="H210" s="19">
        <f>ROUND(Source!AC69*Source!I69, 2)</f>
        <v>0.12</v>
      </c>
      <c r="I210" s="28">
        <f>IF(Source!BC69&lt;&gt; 0, Source!BC69, 1)</f>
        <v>25.82</v>
      </c>
      <c r="J210" s="19">
        <f>Source!P69</f>
        <v>3.01</v>
      </c>
    </row>
    <row r="211" spans="1:21" ht="14.25" x14ac:dyDescent="0.2">
      <c r="A211" s="25"/>
      <c r="B211" s="26"/>
      <c r="C211" s="26" t="str">
        <f>CONCATENATE("НР от ФОТ [к тек. уровню ", Source!FV69, "]")</f>
        <v>НР от ФОТ [к тек. уровню *0,85]</v>
      </c>
      <c r="D211" s="27" t="s">
        <v>642</v>
      </c>
      <c r="E211" s="10">
        <f>Source!BZ69</f>
        <v>95</v>
      </c>
      <c r="F211" s="19"/>
      <c r="G211" s="28"/>
      <c r="H211" s="19">
        <f>SUM(R208:R210)</f>
        <v>6.63</v>
      </c>
      <c r="I211" s="28">
        <f>Source!AT69</f>
        <v>81</v>
      </c>
      <c r="J211" s="19">
        <f>SUM(S208:S210)</f>
        <v>146.07</v>
      </c>
    </row>
    <row r="212" spans="1:21" ht="14.25" x14ac:dyDescent="0.2">
      <c r="A212" s="25"/>
      <c r="B212" s="26"/>
      <c r="C212" s="26" t="str">
        <f>CONCATENATE("СП от ФОТ [к тек. уровню ", Source!FW69, "]")</f>
        <v>СП от ФОТ [к тек. уровню *0,8]</v>
      </c>
      <c r="D212" s="27" t="s">
        <v>642</v>
      </c>
      <c r="E212" s="10">
        <f>Source!CA69</f>
        <v>65</v>
      </c>
      <c r="F212" s="19"/>
      <c r="G212" s="28"/>
      <c r="H212" s="19">
        <f>SUM(T208:T211)</f>
        <v>4.54</v>
      </c>
      <c r="I212" s="28">
        <f>Source!AU69</f>
        <v>52</v>
      </c>
      <c r="J212" s="19">
        <f>SUM(U208:U211)</f>
        <v>93.77</v>
      </c>
    </row>
    <row r="213" spans="1:21" ht="14.25" x14ac:dyDescent="0.2">
      <c r="A213" s="31"/>
      <c r="B213" s="32"/>
      <c r="C213" s="32" t="s">
        <v>643</v>
      </c>
      <c r="D213" s="33" t="s">
        <v>644</v>
      </c>
      <c r="E213" s="34">
        <f>Source!AQ69</f>
        <v>15.12</v>
      </c>
      <c r="F213" s="35"/>
      <c r="G213" s="36" t="str">
        <f>Source!DI69</f>
        <v>)*1,2</v>
      </c>
      <c r="H213" s="35">
        <f>Source!U69</f>
        <v>0.72575999999999996</v>
      </c>
      <c r="I213" s="36"/>
      <c r="J213" s="35"/>
    </row>
    <row r="214" spans="1:21" ht="15" x14ac:dyDescent="0.25">
      <c r="C214" s="29" t="s">
        <v>635</v>
      </c>
      <c r="G214" s="56">
        <f>ROUND(Source!AC69*Source!I69, 2)+ROUND(Source!AF69*Source!I69, 2)+ROUND(Source!AD69*Source!I69, 2)+SUM(H211:H212)</f>
        <v>18.27</v>
      </c>
      <c r="H214" s="56"/>
      <c r="I214" s="56">
        <f>Source!P69+Source!Q69+Source!S69+SUM(J211:J212)</f>
        <v>423.17999999999995</v>
      </c>
      <c r="J214" s="56"/>
      <c r="O214" s="30">
        <f>G214</f>
        <v>18.27</v>
      </c>
      <c r="P214" s="30">
        <f>I214</f>
        <v>423.17999999999995</v>
      </c>
    </row>
    <row r="215" spans="1:21" ht="181.5" x14ac:dyDescent="0.2">
      <c r="A215" s="25" t="str">
        <f>Source!E70</f>
        <v>25</v>
      </c>
      <c r="B215" s="26" t="s">
        <v>666</v>
      </c>
      <c r="C215" s="26" t="s">
        <v>667</v>
      </c>
      <c r="D215" s="27" t="str">
        <f>Source!H70</f>
        <v>100 м3</v>
      </c>
      <c r="E215" s="10">
        <f>Source!I70</f>
        <v>0.23230000000000001</v>
      </c>
      <c r="F215" s="19"/>
      <c r="G215" s="28"/>
      <c r="H215" s="19"/>
      <c r="I215" s="28" t="str">
        <f>Source!BO70</f>
        <v>01-02-061-02</v>
      </c>
      <c r="J215" s="19"/>
      <c r="R215">
        <f>ROUND((Source!FX70/100)*((ROUND(Source!AF70*Source!I70, 2)+ROUND(Source!AE70*Source!I70, 2))), 2)</f>
        <v>162.58000000000001</v>
      </c>
      <c r="S215">
        <f>Source!X70</f>
        <v>3569.37</v>
      </c>
      <c r="T215">
        <f>ROUND((Source!FY70/100)*((ROUND(Source!AF70*Source!I70, 2)+ROUND(Source!AE70*Source!I70, 2))), 2)</f>
        <v>91.45</v>
      </c>
      <c r="U215">
        <f>Source!Y70</f>
        <v>1889.67</v>
      </c>
    </row>
    <row r="216" spans="1:21" ht="14.25" x14ac:dyDescent="0.2">
      <c r="A216" s="25"/>
      <c r="B216" s="26"/>
      <c r="C216" s="26" t="s">
        <v>638</v>
      </c>
      <c r="D216" s="27"/>
      <c r="E216" s="10"/>
      <c r="F216" s="19">
        <f>Source!AO70</f>
        <v>729</v>
      </c>
      <c r="G216" s="28" t="str">
        <f>Source!DG70</f>
        <v>)*1,2</v>
      </c>
      <c r="H216" s="19">
        <f>ROUND(Source!AF70*Source!I70, 2)</f>
        <v>203.22</v>
      </c>
      <c r="I216" s="28">
        <f>IF(Source!BA70&lt;&gt; 0, Source!BA70, 1)</f>
        <v>25.83</v>
      </c>
      <c r="J216" s="19">
        <f>Source!S70</f>
        <v>5249.07</v>
      </c>
      <c r="Q216">
        <f>ROUND(Source!AF70*Source!I70, 2)</f>
        <v>203.22</v>
      </c>
    </row>
    <row r="217" spans="1:21" ht="14.25" x14ac:dyDescent="0.2">
      <c r="A217" s="25"/>
      <c r="B217" s="26"/>
      <c r="C217" s="26" t="str">
        <f>CONCATENATE("НР от ФОТ [к тек. уровню ", Source!FV70, "]")</f>
        <v>НР от ФОТ [к тек. уровню *0,85]</v>
      </c>
      <c r="D217" s="27" t="s">
        <v>642</v>
      </c>
      <c r="E217" s="10">
        <f>Source!BZ70</f>
        <v>80</v>
      </c>
      <c r="F217" s="19"/>
      <c r="G217" s="28"/>
      <c r="H217" s="19">
        <f>SUM(R215:R216)</f>
        <v>162.58000000000001</v>
      </c>
      <c r="I217" s="28">
        <f>Source!AT70</f>
        <v>68</v>
      </c>
      <c r="J217" s="19">
        <f>SUM(S215:S216)</f>
        <v>3569.37</v>
      </c>
    </row>
    <row r="218" spans="1:21" ht="14.25" x14ac:dyDescent="0.2">
      <c r="A218" s="25"/>
      <c r="B218" s="26"/>
      <c r="C218" s="26" t="str">
        <f>CONCATENATE("СП от ФОТ [к тек. уровню ", Source!FW70, "]")</f>
        <v>СП от ФОТ [к тек. уровню *0,8]</v>
      </c>
      <c r="D218" s="27" t="s">
        <v>642</v>
      </c>
      <c r="E218" s="10">
        <f>Source!CA70</f>
        <v>45</v>
      </c>
      <c r="F218" s="19"/>
      <c r="G218" s="28"/>
      <c r="H218" s="19">
        <f>SUM(T215:T217)</f>
        <v>91.45</v>
      </c>
      <c r="I218" s="28">
        <f>Source!AU70</f>
        <v>36</v>
      </c>
      <c r="J218" s="19">
        <f>SUM(U215:U217)</f>
        <v>1889.67</v>
      </c>
    </row>
    <row r="219" spans="1:21" ht="14.25" x14ac:dyDescent="0.2">
      <c r="A219" s="31"/>
      <c r="B219" s="32"/>
      <c r="C219" s="32" t="s">
        <v>643</v>
      </c>
      <c r="D219" s="33" t="s">
        <v>644</v>
      </c>
      <c r="E219" s="34">
        <f>Source!AQ70</f>
        <v>97.2</v>
      </c>
      <c r="F219" s="35"/>
      <c r="G219" s="36" t="str">
        <f>Source!DI70</f>
        <v>)*1,2</v>
      </c>
      <c r="H219" s="35">
        <f>Source!U70</f>
        <v>27.095472000000001</v>
      </c>
      <c r="I219" s="36"/>
      <c r="J219" s="35"/>
    </row>
    <row r="220" spans="1:21" ht="15" x14ac:dyDescent="0.25">
      <c r="C220" s="29" t="s">
        <v>635</v>
      </c>
      <c r="G220" s="56">
        <f>ROUND(Source!AC70*Source!I70, 2)+ROUND(Source!AF70*Source!I70, 2)+ROUND(Source!AD70*Source!I70, 2)+SUM(H217:H218)</f>
        <v>457.25</v>
      </c>
      <c r="H220" s="56"/>
      <c r="I220" s="56">
        <f>Source!P70+Source!Q70+Source!S70+SUM(J217:J218)</f>
        <v>10708.11</v>
      </c>
      <c r="J220" s="56"/>
      <c r="O220" s="30">
        <f>G220</f>
        <v>457.25</v>
      </c>
      <c r="P220" s="30">
        <f>I220</f>
        <v>10708.11</v>
      </c>
    </row>
    <row r="221" spans="1:21" ht="210" x14ac:dyDescent="0.2">
      <c r="A221" s="25" t="str">
        <f>Source!E71</f>
        <v>26</v>
      </c>
      <c r="B221" s="26" t="s">
        <v>692</v>
      </c>
      <c r="C221" s="26" t="s">
        <v>693</v>
      </c>
      <c r="D221" s="27" t="str">
        <f>Source!H71</f>
        <v>100 м2</v>
      </c>
      <c r="E221" s="10">
        <f>Source!I71</f>
        <v>0.5</v>
      </c>
      <c r="F221" s="19"/>
      <c r="G221" s="28"/>
      <c r="H221" s="19"/>
      <c r="I221" s="28" t="str">
        <f>Source!BO71</f>
        <v>47-01-046-04</v>
      </c>
      <c r="J221" s="19"/>
      <c r="R221">
        <f>ROUND((Source!FX71/100)*((ROUND(Source!AF71*Source!I71, 2)+ROUND(Source!AE71*Source!I71, 2))), 2)</f>
        <v>219.14</v>
      </c>
      <c r="S221">
        <f>Source!X71</f>
        <v>4823.72</v>
      </c>
      <c r="T221">
        <f>ROUND((Source!FY71/100)*((ROUND(Source!AF71*Source!I71, 2)+ROUND(Source!AE71*Source!I71, 2))), 2)</f>
        <v>171.5</v>
      </c>
      <c r="U221">
        <f>Source!Y71</f>
        <v>3543.96</v>
      </c>
    </row>
    <row r="222" spans="1:21" ht="14.25" x14ac:dyDescent="0.2">
      <c r="A222" s="25"/>
      <c r="B222" s="26"/>
      <c r="C222" s="26" t="s">
        <v>638</v>
      </c>
      <c r="D222" s="27"/>
      <c r="E222" s="10"/>
      <c r="F222" s="19">
        <f>Source!AO71</f>
        <v>317.60000000000002</v>
      </c>
      <c r="G222" s="28" t="str">
        <f>Source!DG71</f>
        <v>)*1,2</v>
      </c>
      <c r="H222" s="19">
        <f>ROUND(Source!AF71*Source!I71, 2)</f>
        <v>190.56</v>
      </c>
      <c r="I222" s="28">
        <f>IF(Source!BA71&lt;&gt; 0, Source!BA71, 1)</f>
        <v>25.83</v>
      </c>
      <c r="J222" s="19">
        <f>Source!S71</f>
        <v>4922.16</v>
      </c>
      <c r="Q222">
        <f>ROUND(Source!AF71*Source!I71, 2)</f>
        <v>190.56</v>
      </c>
    </row>
    <row r="223" spans="1:21" ht="14.25" x14ac:dyDescent="0.2">
      <c r="A223" s="25"/>
      <c r="B223" s="26"/>
      <c r="C223" s="26" t="s">
        <v>641</v>
      </c>
      <c r="D223" s="27"/>
      <c r="E223" s="10"/>
      <c r="F223" s="19">
        <f>Source!AL71</f>
        <v>1978.5</v>
      </c>
      <c r="G223" s="28" t="str">
        <f>Source!DD71</f>
        <v/>
      </c>
      <c r="H223" s="19">
        <f>ROUND(Source!AC71*Source!I71, 2)</f>
        <v>989.25</v>
      </c>
      <c r="I223" s="28">
        <f>IF(Source!BC71&lt;&gt; 0, Source!BC71, 1)</f>
        <v>5.78</v>
      </c>
      <c r="J223" s="19">
        <f>Source!P71</f>
        <v>5717.87</v>
      </c>
    </row>
    <row r="224" spans="1:21" ht="14.25" x14ac:dyDescent="0.2">
      <c r="A224" s="25"/>
      <c r="B224" s="26"/>
      <c r="C224" s="26" t="str">
        <f>CONCATENATE("НР от ФОТ [к тек. уровню ", Source!FV71, "]")</f>
        <v>НР от ФОТ [к тек. уровню *0,85]</v>
      </c>
      <c r="D224" s="27" t="s">
        <v>642</v>
      </c>
      <c r="E224" s="10">
        <f>Source!BZ71</f>
        <v>115</v>
      </c>
      <c r="F224" s="19"/>
      <c r="G224" s="28"/>
      <c r="H224" s="19">
        <f>SUM(R221:R223)</f>
        <v>219.14</v>
      </c>
      <c r="I224" s="28">
        <f>Source!AT71</f>
        <v>98</v>
      </c>
      <c r="J224" s="19">
        <f>SUM(S221:S223)</f>
        <v>4823.72</v>
      </c>
    </row>
    <row r="225" spans="1:21" ht="14.25" x14ac:dyDescent="0.2">
      <c r="A225" s="25"/>
      <c r="B225" s="26"/>
      <c r="C225" s="26" t="str">
        <f>CONCATENATE("СП от ФОТ [к тек. уровню ", Source!FW71, "]")</f>
        <v>СП от ФОТ [к тек. уровню *0,8]</v>
      </c>
      <c r="D225" s="27" t="s">
        <v>642</v>
      </c>
      <c r="E225" s="10">
        <f>Source!CA71</f>
        <v>90</v>
      </c>
      <c r="F225" s="19"/>
      <c r="G225" s="28"/>
      <c r="H225" s="19">
        <f>SUM(T221:T224)</f>
        <v>171.5</v>
      </c>
      <c r="I225" s="28">
        <f>Source!AU71</f>
        <v>72</v>
      </c>
      <c r="J225" s="19">
        <f>SUM(U221:U224)</f>
        <v>3543.96</v>
      </c>
    </row>
    <row r="226" spans="1:21" ht="14.25" x14ac:dyDescent="0.2">
      <c r="A226" s="31"/>
      <c r="B226" s="32"/>
      <c r="C226" s="32" t="s">
        <v>643</v>
      </c>
      <c r="D226" s="33" t="s">
        <v>644</v>
      </c>
      <c r="E226" s="34">
        <f>Source!AQ71</f>
        <v>40</v>
      </c>
      <c r="F226" s="35"/>
      <c r="G226" s="36" t="str">
        <f>Source!DI71</f>
        <v>)*1,2</v>
      </c>
      <c r="H226" s="35">
        <f>Source!U71</f>
        <v>24</v>
      </c>
      <c r="I226" s="36"/>
      <c r="J226" s="35"/>
    </row>
    <row r="227" spans="1:21" ht="15" x14ac:dyDescent="0.25">
      <c r="C227" s="29" t="s">
        <v>635</v>
      </c>
      <c r="G227" s="56">
        <f>ROUND(Source!AC71*Source!I71, 2)+ROUND(Source!AF71*Source!I71, 2)+ROUND(Source!AD71*Source!I71, 2)+SUM(H224:H225)</f>
        <v>1570.4499999999998</v>
      </c>
      <c r="H227" s="56"/>
      <c r="I227" s="56">
        <f>Source!P71+Source!Q71+Source!S71+SUM(J224:J225)</f>
        <v>19007.71</v>
      </c>
      <c r="J227" s="56"/>
      <c r="O227" s="30">
        <f>G227</f>
        <v>1570.4499999999998</v>
      </c>
      <c r="P227" s="30">
        <f>I227</f>
        <v>19007.71</v>
      </c>
    </row>
    <row r="228" spans="1:21" ht="195.75" x14ac:dyDescent="0.2">
      <c r="A228" s="25" t="str">
        <f>Source!E72</f>
        <v>27</v>
      </c>
      <c r="B228" s="26" t="s">
        <v>694</v>
      </c>
      <c r="C228" s="26" t="s">
        <v>695</v>
      </c>
      <c r="D228" s="27" t="str">
        <f>Source!H72</f>
        <v>100 м2</v>
      </c>
      <c r="E228" s="10">
        <f>Source!I72</f>
        <v>0.5</v>
      </c>
      <c r="F228" s="19"/>
      <c r="G228" s="28"/>
      <c r="H228" s="19"/>
      <c r="I228" s="28" t="str">
        <f>Source!BO72</f>
        <v>47-01-046-06</v>
      </c>
      <c r="J228" s="19"/>
      <c r="R228">
        <f>ROUND((Source!FX72/100)*((ROUND(Source!AF72*Source!I72, 2)+ROUND(Source!AE72*Source!I72, 2))), 2)</f>
        <v>56.9</v>
      </c>
      <c r="S228">
        <f>Source!X72</f>
        <v>1252.51</v>
      </c>
      <c r="T228">
        <f>ROUND((Source!FY72/100)*((ROUND(Source!AF72*Source!I72, 2)+ROUND(Source!AE72*Source!I72, 2))), 2)</f>
        <v>44.53</v>
      </c>
      <c r="U228">
        <f>Source!Y72</f>
        <v>920.21</v>
      </c>
    </row>
    <row r="229" spans="1:21" ht="14.25" x14ac:dyDescent="0.2">
      <c r="A229" s="25"/>
      <c r="B229" s="26"/>
      <c r="C229" s="26" t="s">
        <v>638</v>
      </c>
      <c r="D229" s="27"/>
      <c r="E229" s="10"/>
      <c r="F229" s="19">
        <f>Source!AO72</f>
        <v>50.68</v>
      </c>
      <c r="G229" s="28" t="str">
        <f>Source!DG72</f>
        <v>)*1,2</v>
      </c>
      <c r="H229" s="19">
        <f>ROUND(Source!AF72*Source!I72, 2)</f>
        <v>30.41</v>
      </c>
      <c r="I229" s="28">
        <f>IF(Source!BA72&lt;&gt; 0, Source!BA72, 1)</f>
        <v>25.83</v>
      </c>
      <c r="J229" s="19">
        <f>Source!S72</f>
        <v>785.49</v>
      </c>
      <c r="Q229">
        <f>ROUND(Source!AF72*Source!I72, 2)</f>
        <v>30.41</v>
      </c>
    </row>
    <row r="230" spans="1:21" ht="14.25" x14ac:dyDescent="0.2">
      <c r="A230" s="25"/>
      <c r="B230" s="26"/>
      <c r="C230" s="26" t="s">
        <v>639</v>
      </c>
      <c r="D230" s="27"/>
      <c r="E230" s="10"/>
      <c r="F230" s="19">
        <f>Source!AM72</f>
        <v>301.39999999999998</v>
      </c>
      <c r="G230" s="28" t="str">
        <f>Source!DE72</f>
        <v>)*1,2</v>
      </c>
      <c r="H230" s="19">
        <f>ROUND(Source!AD72*Source!I72, 2)</f>
        <v>180.84</v>
      </c>
      <c r="I230" s="28">
        <f>IF(Source!BB72&lt;&gt; 0, Source!BB72, 1)</f>
        <v>6.68</v>
      </c>
      <c r="J230" s="19">
        <f>Source!Q72</f>
        <v>1208.01</v>
      </c>
    </row>
    <row r="231" spans="1:21" ht="14.25" x14ac:dyDescent="0.2">
      <c r="A231" s="25"/>
      <c r="B231" s="26"/>
      <c r="C231" s="26" t="s">
        <v>640</v>
      </c>
      <c r="D231" s="27"/>
      <c r="E231" s="10"/>
      <c r="F231" s="19">
        <f>Source!AN72</f>
        <v>31.78</v>
      </c>
      <c r="G231" s="28" t="str">
        <f>Source!DF72</f>
        <v>)*1,2</v>
      </c>
      <c r="H231" s="37">
        <f>ROUND(Source!AE72*Source!I72, 2)</f>
        <v>19.07</v>
      </c>
      <c r="I231" s="28">
        <f>IF(Source!BS72&lt;&gt; 0, Source!BS72, 1)</f>
        <v>25.83</v>
      </c>
      <c r="J231" s="37">
        <f>Source!R72</f>
        <v>492.58</v>
      </c>
      <c r="Q231">
        <f>ROUND(Source!AE72*Source!I72, 2)</f>
        <v>19.07</v>
      </c>
    </row>
    <row r="232" spans="1:21" ht="14.25" x14ac:dyDescent="0.2">
      <c r="A232" s="25"/>
      <c r="B232" s="26"/>
      <c r="C232" s="26" t="s">
        <v>641</v>
      </c>
      <c r="D232" s="27"/>
      <c r="E232" s="10"/>
      <c r="F232" s="19">
        <f>Source!AL72</f>
        <v>24.4</v>
      </c>
      <c r="G232" s="28" t="str">
        <f>Source!DD72</f>
        <v/>
      </c>
      <c r="H232" s="19">
        <f>ROUND(Source!AC72*Source!I72, 2)</f>
        <v>12.2</v>
      </c>
      <c r="I232" s="28">
        <f>IF(Source!BC72&lt;&gt; 0, Source!BC72, 1)</f>
        <v>6.97</v>
      </c>
      <c r="J232" s="19">
        <f>Source!P72</f>
        <v>85.03</v>
      </c>
    </row>
    <row r="233" spans="1:21" ht="28.5" x14ac:dyDescent="0.2">
      <c r="A233" s="25" t="str">
        <f>Source!E73</f>
        <v>27,1</v>
      </c>
      <c r="B233" s="26" t="str">
        <f>Source!F73</f>
        <v>16.2.02.07-0161</v>
      </c>
      <c r="C233" s="26" t="str">
        <f>Source!G73</f>
        <v>Семена газонных трав (смесь)</v>
      </c>
      <c r="D233" s="27" t="str">
        <f>Source!H73</f>
        <v>кг</v>
      </c>
      <c r="E233" s="10">
        <f>Source!I73</f>
        <v>1</v>
      </c>
      <c r="F233" s="19">
        <f>Source!AK73</f>
        <v>146.25</v>
      </c>
      <c r="G233" s="38" t="s">
        <v>3</v>
      </c>
      <c r="H233" s="19">
        <f>ROUND(Source!AC73*Source!I73, 2)+ROUND(Source!AD73*Source!I73, 2)+ROUND(Source!AF73*Source!I73, 2)</f>
        <v>146.25</v>
      </c>
      <c r="I233" s="28">
        <f>IF(Source!BC73&lt;&gt; 0, Source!BC73, 1)</f>
        <v>0.92</v>
      </c>
      <c r="J233" s="19">
        <f>Source!O73</f>
        <v>134.55000000000001</v>
      </c>
      <c r="R233">
        <f>ROUND((Source!FX73/100)*((ROUND(Source!AF73*Source!I73, 2)+ROUND(Source!AE73*Source!I73, 2))), 2)</f>
        <v>0</v>
      </c>
      <c r="S233">
        <f>Source!X73</f>
        <v>0</v>
      </c>
      <c r="T233">
        <f>ROUND((Source!FY73/100)*((ROUND(Source!AF73*Source!I73, 2)+ROUND(Source!AE73*Source!I73, 2))), 2)</f>
        <v>0</v>
      </c>
      <c r="U233">
        <f>Source!Y73</f>
        <v>0</v>
      </c>
    </row>
    <row r="234" spans="1:21" ht="14.25" x14ac:dyDescent="0.2">
      <c r="A234" s="25"/>
      <c r="B234" s="26"/>
      <c r="C234" s="26" t="str">
        <f>CONCATENATE("НР от ФОТ [к тек. уровню ", Source!FV72, "]")</f>
        <v>НР от ФОТ [к тек. уровню *0,85]</v>
      </c>
      <c r="D234" s="27" t="s">
        <v>642</v>
      </c>
      <c r="E234" s="10">
        <f>Source!BZ72</f>
        <v>115</v>
      </c>
      <c r="F234" s="19"/>
      <c r="G234" s="28"/>
      <c r="H234" s="19">
        <f>SUM(R228:R233)</f>
        <v>56.9</v>
      </c>
      <c r="I234" s="28">
        <f>Source!AT72</f>
        <v>98</v>
      </c>
      <c r="J234" s="19">
        <f>SUM(S228:S233)</f>
        <v>1252.51</v>
      </c>
    </row>
    <row r="235" spans="1:21" ht="14.25" x14ac:dyDescent="0.2">
      <c r="A235" s="25"/>
      <c r="B235" s="26"/>
      <c r="C235" s="26" t="str">
        <f>CONCATENATE("СП от ФОТ [к тек. уровню ", Source!FW72, "]")</f>
        <v>СП от ФОТ [к тек. уровню *0,8]</v>
      </c>
      <c r="D235" s="27" t="s">
        <v>642</v>
      </c>
      <c r="E235" s="10">
        <f>Source!CA72</f>
        <v>90</v>
      </c>
      <c r="F235" s="19"/>
      <c r="G235" s="28"/>
      <c r="H235" s="19">
        <f>SUM(T228:T234)</f>
        <v>44.53</v>
      </c>
      <c r="I235" s="28">
        <f>Source!AU72</f>
        <v>72</v>
      </c>
      <c r="J235" s="19">
        <f>SUM(U228:U234)</f>
        <v>920.21</v>
      </c>
    </row>
    <row r="236" spans="1:21" ht="14.25" x14ac:dyDescent="0.2">
      <c r="A236" s="31"/>
      <c r="B236" s="32"/>
      <c r="C236" s="32" t="s">
        <v>643</v>
      </c>
      <c r="D236" s="33" t="s">
        <v>644</v>
      </c>
      <c r="E236" s="34">
        <f>Source!AQ72</f>
        <v>5.99</v>
      </c>
      <c r="F236" s="35"/>
      <c r="G236" s="36" t="str">
        <f>Source!DI72</f>
        <v>)*1,2</v>
      </c>
      <c r="H236" s="35">
        <f>Source!U72</f>
        <v>3.5939999999999999</v>
      </c>
      <c r="I236" s="36"/>
      <c r="J236" s="35"/>
    </row>
    <row r="237" spans="1:21" ht="15" x14ac:dyDescent="0.25">
      <c r="C237" s="29" t="s">
        <v>635</v>
      </c>
      <c r="G237" s="56">
        <f>ROUND(Source!AC72*Source!I72, 2)+ROUND(Source!AF72*Source!I72, 2)+ROUND(Source!AD72*Source!I72, 2)+SUM(H233:H235)</f>
        <v>471.13</v>
      </c>
      <c r="H237" s="56"/>
      <c r="I237" s="56">
        <f>Source!P72+Source!Q72+Source!S72+SUM(J233:J235)</f>
        <v>4385.7999999999993</v>
      </c>
      <c r="J237" s="56"/>
      <c r="O237" s="30">
        <f>G237</f>
        <v>471.13</v>
      </c>
      <c r="P237" s="30">
        <f>I237</f>
        <v>4385.7999999999993</v>
      </c>
    </row>
    <row r="238" spans="1:21" ht="42.75" x14ac:dyDescent="0.2">
      <c r="A238" s="31" t="str">
        <f>Source!E74</f>
        <v>28</v>
      </c>
      <c r="B238" s="32" t="str">
        <f>Source!F74</f>
        <v>т01-01-01-039</v>
      </c>
      <c r="C238" s="32" t="str">
        <f>Source!G74</f>
        <v>Погрузочные работы при автомобильных перевозках грунта растительного слоя (земля, перегной)</v>
      </c>
      <c r="D238" s="33" t="str">
        <f>Source!H74</f>
        <v>1 Т ГРУЗА</v>
      </c>
      <c r="E238" s="34">
        <f>Source!I74</f>
        <v>15.35</v>
      </c>
      <c r="F238" s="35">
        <f>Source!AK74</f>
        <v>3.96</v>
      </c>
      <c r="G238" s="36" t="str">
        <f>Source!DC74</f>
        <v/>
      </c>
      <c r="H238" s="35">
        <f>ROUND(Source!AB74*Source!I74, 2)</f>
        <v>60.79</v>
      </c>
      <c r="I238" s="36">
        <f>Source!AZ74</f>
        <v>10.91</v>
      </c>
      <c r="J238" s="35">
        <f>Source!GM74</f>
        <v>663.18</v>
      </c>
      <c r="R238">
        <f>ROUND((Source!FX74/100)*((ROUND(0*Source!I74, 2)+ROUND(0*Source!I74, 2))), 2)</f>
        <v>0</v>
      </c>
      <c r="S238">
        <f>Source!X74</f>
        <v>0</v>
      </c>
      <c r="T238">
        <f>ROUND((Source!FY74/100)*((ROUND(0*Source!I74, 2)+ROUND(0*Source!I74, 2))), 2)</f>
        <v>0</v>
      </c>
      <c r="U238">
        <f>Source!Y74</f>
        <v>0</v>
      </c>
    </row>
    <row r="239" spans="1:21" ht="15" x14ac:dyDescent="0.25">
      <c r="C239" s="29" t="s">
        <v>635</v>
      </c>
      <c r="G239" s="56">
        <f>H238</f>
        <v>60.79</v>
      </c>
      <c r="H239" s="56"/>
      <c r="I239" s="56">
        <f>J238</f>
        <v>663.18</v>
      </c>
      <c r="J239" s="56"/>
      <c r="O239" s="30">
        <f>G239</f>
        <v>60.79</v>
      </c>
      <c r="P239" s="30">
        <f>I239</f>
        <v>663.18</v>
      </c>
    </row>
    <row r="240" spans="1:21" ht="57" x14ac:dyDescent="0.2">
      <c r="A240" s="31" t="str">
        <f>Source!E75</f>
        <v>29</v>
      </c>
      <c r="B240" s="32" t="str">
        <f>Source!F75</f>
        <v>т03-21-01-057</v>
      </c>
      <c r="C240" s="32" t="str">
        <f>Source!G75</f>
        <v>Перевозка грузов I класса автомобилями-самосвалами грузоподъемностью 10 т работающих вне карьера на расстояние до 57 км</v>
      </c>
      <c r="D240" s="33" t="str">
        <f>Source!H75</f>
        <v>1 Т ГРУЗА</v>
      </c>
      <c r="E240" s="34">
        <f>Source!I75</f>
        <v>15.35</v>
      </c>
      <c r="F240" s="35">
        <f>Source!AK75</f>
        <v>29.92</v>
      </c>
      <c r="G240" s="36" t="str">
        <f>Source!DC75</f>
        <v/>
      </c>
      <c r="H240" s="35">
        <f>ROUND(Source!AB75*Source!I75, 2)</f>
        <v>459.27</v>
      </c>
      <c r="I240" s="36">
        <f>Source!AZ75</f>
        <v>7.72</v>
      </c>
      <c r="J240" s="35">
        <f>Source!GM75</f>
        <v>3545.58</v>
      </c>
      <c r="R240">
        <f>ROUND((Source!FX75/100)*((ROUND(0*Source!I75, 2)+ROUND(0*Source!I75, 2))), 2)</f>
        <v>0</v>
      </c>
      <c r="S240">
        <f>Source!X75</f>
        <v>0</v>
      </c>
      <c r="T240">
        <f>ROUND((Source!FY75/100)*((ROUND(0*Source!I75, 2)+ROUND(0*Source!I75, 2))), 2)</f>
        <v>0</v>
      </c>
      <c r="U240">
        <f>Source!Y75</f>
        <v>0</v>
      </c>
    </row>
    <row r="241" spans="1:21" ht="15" x14ac:dyDescent="0.25">
      <c r="C241" s="29" t="s">
        <v>635</v>
      </c>
      <c r="G241" s="56">
        <f>H240</f>
        <v>459.27</v>
      </c>
      <c r="H241" s="56"/>
      <c r="I241" s="56">
        <f>J240</f>
        <v>3545.58</v>
      </c>
      <c r="J241" s="56"/>
      <c r="O241" s="30">
        <f>G241</f>
        <v>459.27</v>
      </c>
      <c r="P241" s="30">
        <f>I241</f>
        <v>3545.58</v>
      </c>
    </row>
    <row r="242" spans="1:21" ht="139.5" x14ac:dyDescent="0.2">
      <c r="A242" s="31" t="str">
        <f>Source!E76</f>
        <v>30</v>
      </c>
      <c r="B242" s="32" t="str">
        <f>Source!F76</f>
        <v>Приказ ОДПС Сколково № 189 от 26.09.13г.</v>
      </c>
      <c r="C242" s="32" t="s">
        <v>696</v>
      </c>
      <c r="D242" s="33" t="str">
        <f>Source!H76</f>
        <v>м3</v>
      </c>
      <c r="E242" s="34">
        <f>Source!I76</f>
        <v>8.77</v>
      </c>
      <c r="F242" s="35">
        <f>Source!AL76</f>
        <v>12.08</v>
      </c>
      <c r="G242" s="36" t="str">
        <f>Source!DD76</f>
        <v/>
      </c>
      <c r="H242" s="35">
        <f>ROUND(Source!AC76*Source!I76, 2)</f>
        <v>105.94</v>
      </c>
      <c r="I242" s="36">
        <f>IF(Source!BC76&lt;&gt; 0, Source!BC76, 1)</f>
        <v>9.9700000000000006</v>
      </c>
      <c r="J242" s="35">
        <f>Source!P76</f>
        <v>1056.24</v>
      </c>
      <c r="R242">
        <f>ROUND((Source!FX76/100)*((ROUND(Source!AF76*Source!I76, 2)+ROUND(Source!AE76*Source!I76, 2))), 2)</f>
        <v>0</v>
      </c>
      <c r="S242">
        <f>Source!X76</f>
        <v>0</v>
      </c>
      <c r="T242">
        <f>ROUND((Source!FY76/100)*((ROUND(Source!AF76*Source!I76, 2)+ROUND(Source!AE76*Source!I76, 2))), 2)</f>
        <v>0</v>
      </c>
      <c r="U242">
        <f>Source!Y76</f>
        <v>0</v>
      </c>
    </row>
    <row r="243" spans="1:21" ht="15" x14ac:dyDescent="0.25">
      <c r="C243" s="29" t="s">
        <v>635</v>
      </c>
      <c r="G243" s="56">
        <f>ROUND(Source!AC76*Source!I76, 2)+ROUND(Source!AF76*Source!I76, 2)+ROUND(Source!AD76*Source!I76, 2)</f>
        <v>105.94</v>
      </c>
      <c r="H243" s="56"/>
      <c r="I243" s="56">
        <f>Source!P76+Source!Q76+Source!S76</f>
        <v>1056.24</v>
      </c>
      <c r="J243" s="56"/>
      <c r="O243">
        <f>G243</f>
        <v>105.94</v>
      </c>
      <c r="P243">
        <f>I243</f>
        <v>1056.24</v>
      </c>
    </row>
    <row r="245" spans="1:21" ht="15" x14ac:dyDescent="0.25">
      <c r="A245" s="58" t="str">
        <f>CONCATENATE("Итого по разделу: ",IF(Source!G78&lt;&gt;"Новый раздел", Source!G78, ""))</f>
        <v>Итого по разделу: Строительно-монтажные работы</v>
      </c>
      <c r="B245" s="58"/>
      <c r="C245" s="58"/>
      <c r="D245" s="58"/>
      <c r="E245" s="58"/>
      <c r="F245" s="58"/>
      <c r="G245" s="56">
        <f>SUM(O32:O244)</f>
        <v>55668.03</v>
      </c>
      <c r="H245" s="56"/>
      <c r="I245" s="56">
        <f>SUM(P32:P244)</f>
        <v>570397.56000000017</v>
      </c>
      <c r="J245" s="56"/>
    </row>
    <row r="247" spans="1:21" ht="14.25" x14ac:dyDescent="0.2">
      <c r="C247" s="51" t="str">
        <f>Source!H85</f>
        <v>Стоимость материалов заказчика</v>
      </c>
      <c r="D247" s="51"/>
      <c r="E247" s="51"/>
      <c r="F247" s="51"/>
      <c r="G247" s="51"/>
      <c r="H247" s="51"/>
      <c r="I247" s="59">
        <f>IF(Source!F85=0, "", Source!F85)</f>
        <v>154585.5</v>
      </c>
      <c r="J247" s="59"/>
    </row>
    <row r="248" spans="1:21" ht="14.25" x14ac:dyDescent="0.2">
      <c r="C248" s="24"/>
      <c r="D248" s="24"/>
      <c r="E248" s="24"/>
      <c r="F248" s="24"/>
      <c r="G248" s="24"/>
      <c r="H248" s="24"/>
      <c r="I248" s="19"/>
      <c r="J248" s="19"/>
    </row>
    <row r="249" spans="1:21" ht="14.25" customHeight="1" x14ac:dyDescent="0.25">
      <c r="A249" s="58" t="str">
        <f>Source!H106</f>
        <v>Итого по разделу без учета материалов Заказчика</v>
      </c>
      <c r="B249" s="58"/>
      <c r="C249" s="58"/>
      <c r="D249" s="58"/>
      <c r="E249" s="58"/>
      <c r="F249" s="58"/>
      <c r="I249" s="56">
        <f>IF(Source!F106=0, "", Source!F106)</f>
        <v>415812.06</v>
      </c>
      <c r="J249" s="56"/>
    </row>
    <row r="251" spans="1:21" ht="16.5" x14ac:dyDescent="0.25">
      <c r="A251" s="57" t="str">
        <f>CONCATENATE("Раздел: ",IF(Source!G108&lt;&gt;"Новый раздел", Source!G108, ""))</f>
        <v>Раздел: Демонтаж ИВРУ в районе СП-1 и демонтаж ВЛ-0,4 кВ от КТП-2 до ИВРУ</v>
      </c>
      <c r="B251" s="57"/>
      <c r="C251" s="57"/>
      <c r="D251" s="57"/>
      <c r="E251" s="57"/>
      <c r="F251" s="57"/>
      <c r="G251" s="57"/>
      <c r="H251" s="57"/>
      <c r="I251" s="57"/>
      <c r="J251" s="57"/>
    </row>
    <row r="252" spans="1:21" ht="181.5" x14ac:dyDescent="0.2">
      <c r="A252" s="25" t="str">
        <f>Source!E112</f>
        <v>31</v>
      </c>
      <c r="B252" s="26" t="s">
        <v>697</v>
      </c>
      <c r="C252" s="26" t="s">
        <v>698</v>
      </c>
      <c r="D252" s="27" t="str">
        <f>Source!H112</f>
        <v>ШТ</v>
      </c>
      <c r="E252" s="10">
        <f>Source!I112</f>
        <v>1</v>
      </c>
      <c r="F252" s="19"/>
      <c r="G252" s="28"/>
      <c r="H252" s="19"/>
      <c r="I252" s="28" t="str">
        <f>Source!BO112</f>
        <v>33-04-042-01</v>
      </c>
      <c r="J252" s="19"/>
      <c r="R252">
        <f>ROUND((Source!FX112/100)*((ROUND(Source!AF112*Source!I112, 2)+ROUND(Source!AE112*Source!I112, 2))), 2)</f>
        <v>16.260000000000002</v>
      </c>
      <c r="S252">
        <f>Source!X112</f>
        <v>356.1</v>
      </c>
      <c r="T252">
        <f>ROUND((Source!FY112/100)*((ROUND(Source!AF112*Source!I112, 2)+ROUND(Source!AE112*Source!I112, 2))), 2)</f>
        <v>9.2899999999999991</v>
      </c>
      <c r="U252">
        <f>Source!Y112</f>
        <v>192.05</v>
      </c>
    </row>
    <row r="253" spans="1:21" ht="14.25" x14ac:dyDescent="0.2">
      <c r="A253" s="25"/>
      <c r="B253" s="26"/>
      <c r="C253" s="26" t="s">
        <v>638</v>
      </c>
      <c r="D253" s="27"/>
      <c r="E253" s="10"/>
      <c r="F253" s="19">
        <f>Source!AO112</f>
        <v>7.35</v>
      </c>
      <c r="G253" s="28" t="str">
        <f>Source!DG112</f>
        <v>)*1,2</v>
      </c>
      <c r="H253" s="19">
        <f>ROUND(Source!AF112*Source!I112, 2)</f>
        <v>8.82</v>
      </c>
      <c r="I253" s="28">
        <f>IF(Source!BA112&lt;&gt; 0, Source!BA112, 1)</f>
        <v>25.83</v>
      </c>
      <c r="J253" s="19">
        <f>Source!S112</f>
        <v>227.82</v>
      </c>
      <c r="Q253">
        <f>ROUND(Source!AF112*Source!I112, 2)</f>
        <v>8.82</v>
      </c>
    </row>
    <row r="254" spans="1:21" ht="14.25" x14ac:dyDescent="0.2">
      <c r="A254" s="25"/>
      <c r="B254" s="26"/>
      <c r="C254" s="26" t="s">
        <v>639</v>
      </c>
      <c r="D254" s="27"/>
      <c r="E254" s="10"/>
      <c r="F254" s="19">
        <f>Source!AM112</f>
        <v>63.59</v>
      </c>
      <c r="G254" s="28" t="str">
        <f>Source!DE112</f>
        <v>)*1,2</v>
      </c>
      <c r="H254" s="19">
        <f>ROUND(Source!AD112*Source!I112, 2)</f>
        <v>76.31</v>
      </c>
      <c r="I254" s="28">
        <f>IF(Source!BB112&lt;&gt; 0, Source!BB112, 1)</f>
        <v>6.37</v>
      </c>
      <c r="J254" s="19">
        <f>Source!Q112</f>
        <v>486.09</v>
      </c>
    </row>
    <row r="255" spans="1:21" ht="14.25" x14ac:dyDescent="0.2">
      <c r="A255" s="25"/>
      <c r="B255" s="26"/>
      <c r="C255" s="26" t="s">
        <v>640</v>
      </c>
      <c r="D255" s="27"/>
      <c r="E255" s="10"/>
      <c r="F255" s="19">
        <f>Source!AN112</f>
        <v>5.56</v>
      </c>
      <c r="G255" s="28" t="str">
        <f>Source!DF112</f>
        <v>)*1,2</v>
      </c>
      <c r="H255" s="37">
        <f>ROUND(Source!AE112*Source!I112, 2)</f>
        <v>6.67</v>
      </c>
      <c r="I255" s="28">
        <f>IF(Source!BS112&lt;&gt; 0, Source!BS112, 1)</f>
        <v>25.83</v>
      </c>
      <c r="J255" s="37">
        <f>Source!R112</f>
        <v>172.29</v>
      </c>
      <c r="Q255">
        <f>ROUND(Source!AE112*Source!I112, 2)</f>
        <v>6.67</v>
      </c>
    </row>
    <row r="256" spans="1:21" ht="14.25" x14ac:dyDescent="0.2">
      <c r="A256" s="25"/>
      <c r="B256" s="26"/>
      <c r="C256" s="26" t="str">
        <f>CONCATENATE("НР от ФОТ [к тек. уровню ", Source!FV112, "]")</f>
        <v>НР от ФОТ [к тек. уровню *0,85]</v>
      </c>
      <c r="D256" s="27" t="s">
        <v>642</v>
      </c>
      <c r="E256" s="10">
        <f>Source!BZ112</f>
        <v>105</v>
      </c>
      <c r="F256" s="19"/>
      <c r="G256" s="28"/>
      <c r="H256" s="19">
        <f>SUM(R252:R255)</f>
        <v>16.260000000000002</v>
      </c>
      <c r="I256" s="28">
        <f>Source!AT112</f>
        <v>89</v>
      </c>
      <c r="J256" s="19">
        <f>SUM(S252:S255)</f>
        <v>356.1</v>
      </c>
    </row>
    <row r="257" spans="1:21" ht="14.25" x14ac:dyDescent="0.2">
      <c r="A257" s="25"/>
      <c r="B257" s="26"/>
      <c r="C257" s="26" t="str">
        <f>CONCATENATE("СП от ФОТ [к тек. уровню ", Source!FW112, "]")</f>
        <v>СП от ФОТ [к тек. уровню *0,8]</v>
      </c>
      <c r="D257" s="27" t="s">
        <v>642</v>
      </c>
      <c r="E257" s="10">
        <f>Source!CA112</f>
        <v>60</v>
      </c>
      <c r="F257" s="19"/>
      <c r="G257" s="28"/>
      <c r="H257" s="19">
        <f>SUM(T252:T256)</f>
        <v>9.2899999999999991</v>
      </c>
      <c r="I257" s="28">
        <f>Source!AU112</f>
        <v>48</v>
      </c>
      <c r="J257" s="19">
        <f>SUM(U252:U256)</f>
        <v>192.05</v>
      </c>
    </row>
    <row r="258" spans="1:21" ht="14.25" x14ac:dyDescent="0.2">
      <c r="A258" s="31"/>
      <c r="B258" s="32"/>
      <c r="C258" s="32" t="s">
        <v>643</v>
      </c>
      <c r="D258" s="33" t="s">
        <v>644</v>
      </c>
      <c r="E258" s="34">
        <f>Source!AQ112</f>
        <v>0.81</v>
      </c>
      <c r="F258" s="35"/>
      <c r="G258" s="36" t="str">
        <f>Source!DI112</f>
        <v>)*1,2</v>
      </c>
      <c r="H258" s="35">
        <f>Source!U112</f>
        <v>0.97199999999999998</v>
      </c>
      <c r="I258" s="36"/>
      <c r="J258" s="35"/>
    </row>
    <row r="259" spans="1:21" ht="15" x14ac:dyDescent="0.25">
      <c r="C259" s="29" t="s">
        <v>635</v>
      </c>
      <c r="G259" s="56">
        <f>ROUND(Source!AC112*Source!I112, 2)+ROUND(Source!AF112*Source!I112, 2)+ROUND(Source!AD112*Source!I112, 2)+SUM(H256:H257)</f>
        <v>110.67999999999999</v>
      </c>
      <c r="H259" s="56"/>
      <c r="I259" s="56">
        <f>Source!P112+Source!Q112+Source!S112+SUM(J256:J257)</f>
        <v>1262.06</v>
      </c>
      <c r="J259" s="56"/>
      <c r="O259" s="30">
        <f>G259</f>
        <v>110.67999999999999</v>
      </c>
      <c r="P259" s="30">
        <f>I259</f>
        <v>1262.06</v>
      </c>
    </row>
    <row r="260" spans="1:21" ht="181.5" x14ac:dyDescent="0.2">
      <c r="A260" s="25" t="str">
        <f>Source!E113</f>
        <v>32</v>
      </c>
      <c r="B260" s="26" t="s">
        <v>699</v>
      </c>
      <c r="C260" s="26" t="s">
        <v>700</v>
      </c>
      <c r="D260" s="27" t="str">
        <f>Source!H113</f>
        <v>ШТ</v>
      </c>
      <c r="E260" s="10">
        <f>Source!I113</f>
        <v>2</v>
      </c>
      <c r="F260" s="19"/>
      <c r="G260" s="28"/>
      <c r="H260" s="19"/>
      <c r="I260" s="28" t="str">
        <f>Source!BO113</f>
        <v>33-04-042-02</v>
      </c>
      <c r="J260" s="19"/>
      <c r="R260">
        <f>ROUND((Source!FX113/100)*((ROUND(Source!AF113*Source!I113, 2)+ROUND(Source!AE113*Source!I113, 2))), 2)</f>
        <v>91.98</v>
      </c>
      <c r="S260">
        <f>Source!X113</f>
        <v>2013.81</v>
      </c>
      <c r="T260">
        <f>ROUND((Source!FY113/100)*((ROUND(Source!AF113*Source!I113, 2)+ROUND(Source!AE113*Source!I113, 2))), 2)</f>
        <v>52.56</v>
      </c>
      <c r="U260">
        <f>Source!Y113</f>
        <v>1086.0999999999999</v>
      </c>
    </row>
    <row r="261" spans="1:21" ht="14.25" x14ac:dyDescent="0.2">
      <c r="A261" s="25"/>
      <c r="B261" s="26"/>
      <c r="C261" s="26" t="s">
        <v>638</v>
      </c>
      <c r="D261" s="27"/>
      <c r="E261" s="10"/>
      <c r="F261" s="19">
        <f>Source!AO113</f>
        <v>15.87</v>
      </c>
      <c r="G261" s="28" t="str">
        <f>Source!DG113</f>
        <v>)*1,2</v>
      </c>
      <c r="H261" s="19">
        <f>ROUND(Source!AF113*Source!I113, 2)</f>
        <v>38.08</v>
      </c>
      <c r="I261" s="28">
        <f>IF(Source!BA113&lt;&gt; 0, Source!BA113, 1)</f>
        <v>25.83</v>
      </c>
      <c r="J261" s="19">
        <f>Source!S113</f>
        <v>983.61</v>
      </c>
      <c r="Q261">
        <f>ROUND(Source!AF113*Source!I113, 2)</f>
        <v>38.08</v>
      </c>
    </row>
    <row r="262" spans="1:21" ht="14.25" x14ac:dyDescent="0.2">
      <c r="A262" s="25"/>
      <c r="B262" s="26"/>
      <c r="C262" s="26" t="s">
        <v>639</v>
      </c>
      <c r="D262" s="27"/>
      <c r="E262" s="10"/>
      <c r="F262" s="19">
        <f>Source!AM113</f>
        <v>207.97</v>
      </c>
      <c r="G262" s="28" t="str">
        <f>Source!DE113</f>
        <v>)*1,2</v>
      </c>
      <c r="H262" s="19">
        <f>ROUND(Source!AD113*Source!I113, 2)</f>
        <v>499.14</v>
      </c>
      <c r="I262" s="28">
        <f>IF(Source!BB113&lt;&gt; 0, Source!BB113, 1)</f>
        <v>7.14</v>
      </c>
      <c r="J262" s="19">
        <f>Source!Q113</f>
        <v>3563.86</v>
      </c>
    </row>
    <row r="263" spans="1:21" ht="14.25" x14ac:dyDescent="0.2">
      <c r="A263" s="25"/>
      <c r="B263" s="26"/>
      <c r="C263" s="26" t="s">
        <v>640</v>
      </c>
      <c r="D263" s="27"/>
      <c r="E263" s="10"/>
      <c r="F263" s="19">
        <f>Source!AN113</f>
        <v>20.63</v>
      </c>
      <c r="G263" s="28" t="str">
        <f>Source!DF113</f>
        <v>)*1,2</v>
      </c>
      <c r="H263" s="37">
        <f>ROUND(Source!AE113*Source!I113, 2)</f>
        <v>49.52</v>
      </c>
      <c r="I263" s="28">
        <f>IF(Source!BS113&lt;&gt; 0, Source!BS113, 1)</f>
        <v>25.83</v>
      </c>
      <c r="J263" s="37">
        <f>Source!R113</f>
        <v>1279.0999999999999</v>
      </c>
      <c r="Q263">
        <f>ROUND(Source!AE113*Source!I113, 2)</f>
        <v>49.52</v>
      </c>
    </row>
    <row r="264" spans="1:21" ht="14.25" x14ac:dyDescent="0.2">
      <c r="A264" s="25"/>
      <c r="B264" s="26"/>
      <c r="C264" s="26" t="str">
        <f>CONCATENATE("НР от ФОТ [к тек. уровню ", Source!FV113, "]")</f>
        <v>НР от ФОТ [к тек. уровню *0,85]</v>
      </c>
      <c r="D264" s="27" t="s">
        <v>642</v>
      </c>
      <c r="E264" s="10">
        <f>Source!BZ113</f>
        <v>105</v>
      </c>
      <c r="F264" s="19"/>
      <c r="G264" s="28"/>
      <c r="H264" s="19">
        <f>SUM(R260:R263)</f>
        <v>91.98</v>
      </c>
      <c r="I264" s="28">
        <f>Source!AT113</f>
        <v>89</v>
      </c>
      <c r="J264" s="19">
        <f>SUM(S260:S263)</f>
        <v>2013.81</v>
      </c>
    </row>
    <row r="265" spans="1:21" ht="14.25" x14ac:dyDescent="0.2">
      <c r="A265" s="25"/>
      <c r="B265" s="26"/>
      <c r="C265" s="26" t="str">
        <f>CONCATENATE("СП от ФОТ [к тек. уровню ", Source!FW113, "]")</f>
        <v>СП от ФОТ [к тек. уровню *0,8]</v>
      </c>
      <c r="D265" s="27" t="s">
        <v>642</v>
      </c>
      <c r="E265" s="10">
        <f>Source!CA113</f>
        <v>60</v>
      </c>
      <c r="F265" s="19"/>
      <c r="G265" s="28"/>
      <c r="H265" s="19">
        <f>SUM(T260:T264)</f>
        <v>52.56</v>
      </c>
      <c r="I265" s="28">
        <f>Source!AU113</f>
        <v>48</v>
      </c>
      <c r="J265" s="19">
        <f>SUM(U260:U264)</f>
        <v>1086.0999999999999</v>
      </c>
    </row>
    <row r="266" spans="1:21" ht="14.25" x14ac:dyDescent="0.2">
      <c r="A266" s="31"/>
      <c r="B266" s="32"/>
      <c r="C266" s="32" t="s">
        <v>643</v>
      </c>
      <c r="D266" s="33" t="s">
        <v>644</v>
      </c>
      <c r="E266" s="34">
        <f>Source!AQ113</f>
        <v>1.75</v>
      </c>
      <c r="F266" s="35"/>
      <c r="G266" s="36" t="str">
        <f>Source!DI113</f>
        <v>)*1,2</v>
      </c>
      <c r="H266" s="35">
        <f>Source!U113</f>
        <v>4.2</v>
      </c>
      <c r="I266" s="36"/>
      <c r="J266" s="35"/>
    </row>
    <row r="267" spans="1:21" ht="15" x14ac:dyDescent="0.25">
      <c r="C267" s="29" t="s">
        <v>635</v>
      </c>
      <c r="G267" s="56">
        <f>ROUND(Source!AC113*Source!I113, 2)+ROUND(Source!AF113*Source!I113, 2)+ROUND(Source!AD113*Source!I113, 2)+SUM(H264:H265)</f>
        <v>681.76</v>
      </c>
      <c r="H267" s="56"/>
      <c r="I267" s="56">
        <f>Source!P113+Source!Q113+Source!S113+SUM(J264:J265)</f>
        <v>7647.38</v>
      </c>
      <c r="J267" s="56"/>
      <c r="O267" s="30">
        <f>G267</f>
        <v>681.76</v>
      </c>
      <c r="P267" s="30">
        <f>I267</f>
        <v>7647.38</v>
      </c>
    </row>
    <row r="268" spans="1:21" ht="195.75" x14ac:dyDescent="0.2">
      <c r="A268" s="25" t="str">
        <f>Source!E114</f>
        <v>33</v>
      </c>
      <c r="B268" s="26" t="s">
        <v>701</v>
      </c>
      <c r="C268" s="26" t="s">
        <v>702</v>
      </c>
      <c r="D268" s="27" t="str">
        <f>Source!H114</f>
        <v>ШТ</v>
      </c>
      <c r="E268" s="10">
        <f>Source!I114</f>
        <v>1</v>
      </c>
      <c r="F268" s="19"/>
      <c r="G268" s="28"/>
      <c r="H268" s="19"/>
      <c r="I268" s="28" t="str">
        <f>Source!BO114</f>
        <v>33-04-042-03</v>
      </c>
      <c r="J268" s="19"/>
      <c r="R268">
        <f>ROUND((Source!FX114/100)*((ROUND(Source!AF114*Source!I114, 2)+ROUND(Source!AE114*Source!I114, 2))), 2)</f>
        <v>67.05</v>
      </c>
      <c r="S268">
        <f>Source!X114</f>
        <v>1468.06</v>
      </c>
      <c r="T268">
        <f>ROUND((Source!FY114/100)*((ROUND(Source!AF114*Source!I114, 2)+ROUND(Source!AE114*Source!I114, 2))), 2)</f>
        <v>38.32</v>
      </c>
      <c r="U268">
        <f>Source!Y114</f>
        <v>791.76</v>
      </c>
    </row>
    <row r="269" spans="1:21" ht="14.25" x14ac:dyDescent="0.2">
      <c r="A269" s="25"/>
      <c r="B269" s="26"/>
      <c r="C269" s="26" t="s">
        <v>638</v>
      </c>
      <c r="D269" s="27"/>
      <c r="E269" s="10"/>
      <c r="F269" s="19">
        <f>Source!AO114</f>
        <v>23.22</v>
      </c>
      <c r="G269" s="28" t="str">
        <f>Source!DG114</f>
        <v>)*1,2</v>
      </c>
      <c r="H269" s="19">
        <f>ROUND(Source!AF114*Source!I114, 2)</f>
        <v>27.86</v>
      </c>
      <c r="I269" s="28">
        <f>IF(Source!BA114&lt;&gt; 0, Source!BA114, 1)</f>
        <v>25.83</v>
      </c>
      <c r="J269" s="19">
        <f>Source!S114</f>
        <v>719.62</v>
      </c>
      <c r="Q269">
        <f>ROUND(Source!AF114*Source!I114, 2)</f>
        <v>27.86</v>
      </c>
    </row>
    <row r="270" spans="1:21" ht="14.25" x14ac:dyDescent="0.2">
      <c r="A270" s="25"/>
      <c r="B270" s="26"/>
      <c r="C270" s="26" t="s">
        <v>639</v>
      </c>
      <c r="D270" s="27"/>
      <c r="E270" s="10"/>
      <c r="F270" s="19">
        <f>Source!AM114</f>
        <v>302.98</v>
      </c>
      <c r="G270" s="28" t="str">
        <f>Source!DE114</f>
        <v>)*1,2</v>
      </c>
      <c r="H270" s="19">
        <f>ROUND(Source!AD114*Source!I114, 2)</f>
        <v>363.58</v>
      </c>
      <c r="I270" s="28">
        <f>IF(Source!BB114&lt;&gt; 0, Source!BB114, 1)</f>
        <v>7.13</v>
      </c>
      <c r="J270" s="19">
        <f>Source!Q114</f>
        <v>2592.33</v>
      </c>
    </row>
    <row r="271" spans="1:21" ht="14.25" x14ac:dyDescent="0.2">
      <c r="A271" s="25"/>
      <c r="B271" s="26"/>
      <c r="C271" s="26" t="s">
        <v>640</v>
      </c>
      <c r="D271" s="27"/>
      <c r="E271" s="10"/>
      <c r="F271" s="19">
        <f>Source!AN114</f>
        <v>30</v>
      </c>
      <c r="G271" s="28" t="str">
        <f>Source!DF114</f>
        <v>)*1,2</v>
      </c>
      <c r="H271" s="37">
        <f>ROUND(Source!AE114*Source!I114, 2)</f>
        <v>36</v>
      </c>
      <c r="I271" s="28">
        <f>IF(Source!BS114&lt;&gt; 0, Source!BS114, 1)</f>
        <v>25.83</v>
      </c>
      <c r="J271" s="37">
        <f>Source!R114</f>
        <v>929.88</v>
      </c>
      <c r="Q271">
        <f>ROUND(Source!AE114*Source!I114, 2)</f>
        <v>36</v>
      </c>
    </row>
    <row r="272" spans="1:21" ht="14.25" x14ac:dyDescent="0.2">
      <c r="A272" s="25"/>
      <c r="B272" s="26"/>
      <c r="C272" s="26" t="str">
        <f>CONCATENATE("НР от ФОТ [к тек. уровню ", Source!FV114, "]")</f>
        <v>НР от ФОТ [к тек. уровню *0,85]</v>
      </c>
      <c r="D272" s="27" t="s">
        <v>642</v>
      </c>
      <c r="E272" s="10">
        <f>Source!BZ114</f>
        <v>105</v>
      </c>
      <c r="F272" s="19"/>
      <c r="G272" s="28"/>
      <c r="H272" s="19">
        <f>SUM(R268:R271)</f>
        <v>67.05</v>
      </c>
      <c r="I272" s="28">
        <f>Source!AT114</f>
        <v>89</v>
      </c>
      <c r="J272" s="19">
        <f>SUM(S268:S271)</f>
        <v>1468.06</v>
      </c>
    </row>
    <row r="273" spans="1:21" ht="14.25" x14ac:dyDescent="0.2">
      <c r="A273" s="25"/>
      <c r="B273" s="26"/>
      <c r="C273" s="26" t="str">
        <f>CONCATENATE("СП от ФОТ [к тек. уровню ", Source!FW114, "]")</f>
        <v>СП от ФОТ [к тек. уровню *0,8]</v>
      </c>
      <c r="D273" s="27" t="s">
        <v>642</v>
      </c>
      <c r="E273" s="10">
        <f>Source!CA114</f>
        <v>60</v>
      </c>
      <c r="F273" s="19"/>
      <c r="G273" s="28"/>
      <c r="H273" s="19">
        <f>SUM(T268:T272)</f>
        <v>38.32</v>
      </c>
      <c r="I273" s="28">
        <f>Source!AU114</f>
        <v>48</v>
      </c>
      <c r="J273" s="19">
        <f>SUM(U268:U272)</f>
        <v>791.76</v>
      </c>
    </row>
    <row r="274" spans="1:21" ht="14.25" x14ac:dyDescent="0.2">
      <c r="A274" s="31"/>
      <c r="B274" s="32"/>
      <c r="C274" s="32" t="s">
        <v>643</v>
      </c>
      <c r="D274" s="33" t="s">
        <v>644</v>
      </c>
      <c r="E274" s="34">
        <f>Source!AQ114</f>
        <v>2.56</v>
      </c>
      <c r="F274" s="35"/>
      <c r="G274" s="36" t="str">
        <f>Source!DI114</f>
        <v>)*1,2</v>
      </c>
      <c r="H274" s="35">
        <f>Source!U114</f>
        <v>3.0720000000000001</v>
      </c>
      <c r="I274" s="36"/>
      <c r="J274" s="35"/>
    </row>
    <row r="275" spans="1:21" ht="15" x14ac:dyDescent="0.25">
      <c r="C275" s="29" t="s">
        <v>635</v>
      </c>
      <c r="G275" s="56">
        <f>ROUND(Source!AC114*Source!I114, 2)+ROUND(Source!AF114*Source!I114, 2)+ROUND(Source!AD114*Source!I114, 2)+SUM(H272:H273)</f>
        <v>496.81</v>
      </c>
      <c r="H275" s="56"/>
      <c r="I275" s="56">
        <f>Source!P114+Source!Q114+Source!S114+SUM(J272:J273)</f>
        <v>5571.7699999999995</v>
      </c>
      <c r="J275" s="56"/>
      <c r="O275" s="30">
        <f>G275</f>
        <v>496.81</v>
      </c>
      <c r="P275" s="30">
        <f>I275</f>
        <v>5571.7699999999995</v>
      </c>
    </row>
    <row r="276" spans="1:21" ht="235.5" x14ac:dyDescent="0.2">
      <c r="A276" s="25" t="str">
        <f>Source!E115</f>
        <v>34</v>
      </c>
      <c r="B276" s="26" t="s">
        <v>703</v>
      </c>
      <c r="C276" s="26" t="s">
        <v>704</v>
      </c>
      <c r="D276" s="27" t="str">
        <f>Source!H115</f>
        <v>м3</v>
      </c>
      <c r="E276" s="10">
        <f>Source!I115</f>
        <v>0.35</v>
      </c>
      <c r="F276" s="19"/>
      <c r="G276" s="28"/>
      <c r="H276" s="19"/>
      <c r="I276" s="28" t="str">
        <f>Source!BO115</f>
        <v>33-01-001-10</v>
      </c>
      <c r="J276" s="19"/>
      <c r="R276">
        <f>ROUND((Source!FX115/100)*((ROUND(Source!AF115*Source!I115, 2)+ROUND(Source!AE115*Source!I115, 2))), 2)</f>
        <v>20.8</v>
      </c>
      <c r="S276">
        <f>Source!X115</f>
        <v>455.24</v>
      </c>
      <c r="T276">
        <f>ROUND((Source!FY115/100)*((ROUND(Source!AF115*Source!I115, 2)+ROUND(Source!AE115*Source!I115, 2))), 2)</f>
        <v>11.89</v>
      </c>
      <c r="U276">
        <f>Source!Y115</f>
        <v>245.52</v>
      </c>
    </row>
    <row r="277" spans="1:21" ht="14.25" x14ac:dyDescent="0.2">
      <c r="A277" s="25"/>
      <c r="B277" s="26"/>
      <c r="C277" s="26" t="s">
        <v>638</v>
      </c>
      <c r="D277" s="27"/>
      <c r="E277" s="10"/>
      <c r="F277" s="19">
        <f>Source!AO115</f>
        <v>41.9</v>
      </c>
      <c r="G277" s="28" t="str">
        <f>Source!DG115</f>
        <v>)*0,8)*1,2</v>
      </c>
      <c r="H277" s="19">
        <f>ROUND(Source!AF115*Source!I115, 2)</f>
        <v>14.08</v>
      </c>
      <c r="I277" s="28">
        <f>IF(Source!BA115&lt;&gt; 0, Source!BA115, 1)</f>
        <v>25.83</v>
      </c>
      <c r="J277" s="19">
        <f>Source!S115</f>
        <v>363.61</v>
      </c>
      <c r="Q277">
        <f>ROUND(Source!AF115*Source!I115, 2)</f>
        <v>14.08</v>
      </c>
    </row>
    <row r="278" spans="1:21" ht="14.25" x14ac:dyDescent="0.2">
      <c r="A278" s="25"/>
      <c r="B278" s="26"/>
      <c r="C278" s="26" t="s">
        <v>639</v>
      </c>
      <c r="D278" s="27"/>
      <c r="E278" s="10"/>
      <c r="F278" s="19">
        <f>Source!AM115</f>
        <v>261.73</v>
      </c>
      <c r="G278" s="28" t="str">
        <f>Source!DE115</f>
        <v>)*0,8)*1,2</v>
      </c>
      <c r="H278" s="19">
        <f>ROUND(Source!AD115*Source!I115, 2)</f>
        <v>87.94</v>
      </c>
      <c r="I278" s="28">
        <f>IF(Source!BB115&lt;&gt; 0, Source!BB115, 1)</f>
        <v>5.48</v>
      </c>
      <c r="J278" s="19">
        <f>Source!Q115</f>
        <v>481.92</v>
      </c>
    </row>
    <row r="279" spans="1:21" ht="14.25" x14ac:dyDescent="0.2">
      <c r="A279" s="25"/>
      <c r="B279" s="26"/>
      <c r="C279" s="26" t="s">
        <v>640</v>
      </c>
      <c r="D279" s="27"/>
      <c r="E279" s="10"/>
      <c r="F279" s="19">
        <f>Source!AN115</f>
        <v>17.04</v>
      </c>
      <c r="G279" s="28" t="str">
        <f>Source!DF115</f>
        <v>)*0,8)*1,2</v>
      </c>
      <c r="H279" s="37">
        <f>ROUND(Source!AE115*Source!I115, 2)</f>
        <v>5.73</v>
      </c>
      <c r="I279" s="28">
        <f>IF(Source!BS115&lt;&gt; 0, Source!BS115, 1)</f>
        <v>25.83</v>
      </c>
      <c r="J279" s="37">
        <f>Source!R115</f>
        <v>147.9</v>
      </c>
      <c r="Q279">
        <f>ROUND(Source!AE115*Source!I115, 2)</f>
        <v>5.73</v>
      </c>
    </row>
    <row r="280" spans="1:21" ht="14.25" x14ac:dyDescent="0.2">
      <c r="A280" s="25"/>
      <c r="B280" s="26"/>
      <c r="C280" s="26" t="str">
        <f>CONCATENATE("НР от ФОТ [к тек. уровню ", Source!FV115, "]")</f>
        <v>НР от ФОТ [к тек. уровню *0,85]</v>
      </c>
      <c r="D280" s="27" t="s">
        <v>642</v>
      </c>
      <c r="E280" s="10">
        <f>Source!BZ115</f>
        <v>105</v>
      </c>
      <c r="F280" s="19"/>
      <c r="G280" s="28"/>
      <c r="H280" s="19">
        <f>SUM(R276:R279)</f>
        <v>20.8</v>
      </c>
      <c r="I280" s="28">
        <f>Source!AT115</f>
        <v>89</v>
      </c>
      <c r="J280" s="19">
        <f>SUM(S276:S279)</f>
        <v>455.24</v>
      </c>
    </row>
    <row r="281" spans="1:21" ht="14.25" x14ac:dyDescent="0.2">
      <c r="A281" s="25"/>
      <c r="B281" s="26"/>
      <c r="C281" s="26" t="str">
        <f>CONCATENATE("СП от ФОТ [к тек. уровню ", Source!FW115, "]")</f>
        <v>СП от ФОТ [к тек. уровню *0,8]</v>
      </c>
      <c r="D281" s="27" t="s">
        <v>642</v>
      </c>
      <c r="E281" s="10">
        <f>Source!CA115</f>
        <v>60</v>
      </c>
      <c r="F281" s="19"/>
      <c r="G281" s="28"/>
      <c r="H281" s="19">
        <f>SUM(T276:T280)</f>
        <v>11.89</v>
      </c>
      <c r="I281" s="28">
        <f>Source!AU115</f>
        <v>48</v>
      </c>
      <c r="J281" s="19">
        <f>SUM(U276:U280)</f>
        <v>245.52</v>
      </c>
    </row>
    <row r="282" spans="1:21" ht="14.25" x14ac:dyDescent="0.2">
      <c r="A282" s="31"/>
      <c r="B282" s="32"/>
      <c r="C282" s="32" t="s">
        <v>643</v>
      </c>
      <c r="D282" s="33" t="s">
        <v>644</v>
      </c>
      <c r="E282" s="34">
        <f>Source!AQ115</f>
        <v>4.62</v>
      </c>
      <c r="F282" s="35"/>
      <c r="G282" s="36" t="str">
        <f>Source!DI115</f>
        <v>)*0,8)*1,2</v>
      </c>
      <c r="H282" s="35">
        <f>Source!U115</f>
        <v>1.5523199999999999</v>
      </c>
      <c r="I282" s="36"/>
      <c r="J282" s="35"/>
    </row>
    <row r="283" spans="1:21" ht="15" x14ac:dyDescent="0.25">
      <c r="C283" s="29" t="s">
        <v>635</v>
      </c>
      <c r="G283" s="56">
        <f>ROUND(Source!AC115*Source!I115, 2)+ROUND(Source!AF115*Source!I115, 2)+ROUND(Source!AD115*Source!I115, 2)+SUM(H280:H281)</f>
        <v>134.70999999999998</v>
      </c>
      <c r="H283" s="56"/>
      <c r="I283" s="56">
        <f>Source!P115+Source!Q115+Source!S115+SUM(J280:J281)</f>
        <v>1546.29</v>
      </c>
      <c r="J283" s="56"/>
      <c r="O283" s="30">
        <f>G283</f>
        <v>134.70999999999998</v>
      </c>
      <c r="P283" s="30">
        <f>I283</f>
        <v>1546.29</v>
      </c>
    </row>
    <row r="284" spans="1:21" ht="181.5" x14ac:dyDescent="0.2">
      <c r="A284" s="25" t="str">
        <f>Source!E116</f>
        <v>35</v>
      </c>
      <c r="B284" s="26" t="s">
        <v>705</v>
      </c>
      <c r="C284" s="26" t="s">
        <v>706</v>
      </c>
      <c r="D284" s="27" t="str">
        <f>Source!H116</f>
        <v>ШТ</v>
      </c>
      <c r="E284" s="10">
        <f>Source!I116</f>
        <v>5</v>
      </c>
      <c r="F284" s="19"/>
      <c r="G284" s="28"/>
      <c r="H284" s="19"/>
      <c r="I284" s="28" t="str">
        <f>Source!BO116</f>
        <v>33-04-040-01</v>
      </c>
      <c r="J284" s="19"/>
      <c r="R284">
        <f>ROUND((Source!FX116/100)*((ROUND(Source!AF116*Source!I116, 2)+ROUND(Source!AE116*Source!I116, 2))), 2)</f>
        <v>93.61</v>
      </c>
      <c r="S284">
        <f>Source!X116</f>
        <v>2049.4499999999998</v>
      </c>
      <c r="T284">
        <f>ROUND((Source!FY116/100)*((ROUND(Source!AF116*Source!I116, 2)+ROUND(Source!AE116*Source!I116, 2))), 2)</f>
        <v>53.49</v>
      </c>
      <c r="U284">
        <f>Source!Y116</f>
        <v>1105.32</v>
      </c>
    </row>
    <row r="285" spans="1:21" ht="14.25" x14ac:dyDescent="0.2">
      <c r="A285" s="25"/>
      <c r="B285" s="26"/>
      <c r="C285" s="26" t="s">
        <v>638</v>
      </c>
      <c r="D285" s="27"/>
      <c r="E285" s="10"/>
      <c r="F285" s="19">
        <f>Source!AO116</f>
        <v>10.64</v>
      </c>
      <c r="G285" s="28" t="str">
        <f>Source!DG116</f>
        <v>)*1,2</v>
      </c>
      <c r="H285" s="19">
        <f>ROUND(Source!AF116*Source!I116, 2)</f>
        <v>63.85</v>
      </c>
      <c r="I285" s="28">
        <f>IF(Source!BA116&lt;&gt; 0, Source!BA116, 1)</f>
        <v>25.83</v>
      </c>
      <c r="J285" s="19">
        <f>Source!S116</f>
        <v>1649.25</v>
      </c>
      <c r="Q285">
        <f>ROUND(Source!AF116*Source!I116, 2)</f>
        <v>63.85</v>
      </c>
    </row>
    <row r="286" spans="1:21" ht="14.25" x14ac:dyDescent="0.2">
      <c r="A286" s="25"/>
      <c r="B286" s="26"/>
      <c r="C286" s="26" t="s">
        <v>639</v>
      </c>
      <c r="D286" s="27"/>
      <c r="E286" s="10"/>
      <c r="F286" s="19">
        <f>Source!AM116</f>
        <v>32.72</v>
      </c>
      <c r="G286" s="28" t="str">
        <f>Source!DE116</f>
        <v>)*1,2</v>
      </c>
      <c r="H286" s="19">
        <f>ROUND(Source!AD116*Source!I116, 2)</f>
        <v>196.3</v>
      </c>
      <c r="I286" s="28">
        <f>IF(Source!BB116&lt;&gt; 0, Source!BB116, 1)</f>
        <v>9.11</v>
      </c>
      <c r="J286" s="19">
        <f>Source!Q116</f>
        <v>1788.29</v>
      </c>
    </row>
    <row r="287" spans="1:21" ht="14.25" x14ac:dyDescent="0.2">
      <c r="A287" s="25"/>
      <c r="B287" s="26"/>
      <c r="C287" s="26" t="s">
        <v>640</v>
      </c>
      <c r="D287" s="27"/>
      <c r="E287" s="10"/>
      <c r="F287" s="19">
        <f>Source!AN116</f>
        <v>4.22</v>
      </c>
      <c r="G287" s="28" t="str">
        <f>Source!DF116</f>
        <v>)*1,2</v>
      </c>
      <c r="H287" s="37">
        <f>ROUND(Source!AE116*Source!I116, 2)</f>
        <v>25.3</v>
      </c>
      <c r="I287" s="28">
        <f>IF(Source!BS116&lt;&gt; 0, Source!BS116, 1)</f>
        <v>25.83</v>
      </c>
      <c r="J287" s="37">
        <f>Source!R116</f>
        <v>653.5</v>
      </c>
      <c r="Q287">
        <f>ROUND(Source!AE116*Source!I116, 2)</f>
        <v>25.3</v>
      </c>
    </row>
    <row r="288" spans="1:21" ht="14.25" x14ac:dyDescent="0.2">
      <c r="A288" s="25"/>
      <c r="B288" s="26"/>
      <c r="C288" s="26" t="str">
        <f>CONCATENATE("НР от ФОТ [к тек. уровню ", Source!FV116, "]")</f>
        <v>НР от ФОТ [к тек. уровню *0,85]</v>
      </c>
      <c r="D288" s="27" t="s">
        <v>642</v>
      </c>
      <c r="E288" s="10">
        <f>Source!BZ116</f>
        <v>105</v>
      </c>
      <c r="F288" s="19"/>
      <c r="G288" s="28"/>
      <c r="H288" s="19">
        <f>SUM(R284:R287)</f>
        <v>93.61</v>
      </c>
      <c r="I288" s="28">
        <f>Source!AT116</f>
        <v>89</v>
      </c>
      <c r="J288" s="19">
        <f>SUM(S284:S287)</f>
        <v>2049.4499999999998</v>
      </c>
    </row>
    <row r="289" spans="1:21" ht="14.25" x14ac:dyDescent="0.2">
      <c r="A289" s="25"/>
      <c r="B289" s="26"/>
      <c r="C289" s="26" t="str">
        <f>CONCATENATE("СП от ФОТ [к тек. уровню ", Source!FW116, "]")</f>
        <v>СП от ФОТ [к тек. уровню *0,8]</v>
      </c>
      <c r="D289" s="27" t="s">
        <v>642</v>
      </c>
      <c r="E289" s="10">
        <f>Source!CA116</f>
        <v>60</v>
      </c>
      <c r="F289" s="19"/>
      <c r="G289" s="28"/>
      <c r="H289" s="19">
        <f>SUM(T284:T288)</f>
        <v>53.49</v>
      </c>
      <c r="I289" s="28">
        <f>Source!AU116</f>
        <v>48</v>
      </c>
      <c r="J289" s="19">
        <f>SUM(U284:U288)</f>
        <v>1105.32</v>
      </c>
    </row>
    <row r="290" spans="1:21" ht="14.25" x14ac:dyDescent="0.2">
      <c r="A290" s="31"/>
      <c r="B290" s="32"/>
      <c r="C290" s="32" t="s">
        <v>643</v>
      </c>
      <c r="D290" s="33" t="s">
        <v>644</v>
      </c>
      <c r="E290" s="34">
        <f>Source!AQ116</f>
        <v>1.27</v>
      </c>
      <c r="F290" s="35"/>
      <c r="G290" s="36" t="str">
        <f>Source!DI116</f>
        <v>)*1,2</v>
      </c>
      <c r="H290" s="35">
        <f>Source!U116</f>
        <v>7.62</v>
      </c>
      <c r="I290" s="36"/>
      <c r="J290" s="35"/>
    </row>
    <row r="291" spans="1:21" ht="15" x14ac:dyDescent="0.25">
      <c r="C291" s="29" t="s">
        <v>635</v>
      </c>
      <c r="G291" s="56">
        <f>ROUND(Source!AC116*Source!I116, 2)+ROUND(Source!AF116*Source!I116, 2)+ROUND(Source!AD116*Source!I116, 2)+SUM(H288:H289)</f>
        <v>407.25</v>
      </c>
      <c r="H291" s="56"/>
      <c r="I291" s="56">
        <f>Source!P116+Source!Q116+Source!S116+SUM(J288:J289)</f>
        <v>6592.3099999999995</v>
      </c>
      <c r="J291" s="56"/>
      <c r="O291" s="30">
        <f>G291</f>
        <v>407.25</v>
      </c>
      <c r="P291" s="30">
        <f>I291</f>
        <v>6592.3099999999995</v>
      </c>
    </row>
    <row r="292" spans="1:21" ht="195.75" x14ac:dyDescent="0.2">
      <c r="A292" s="25" t="str">
        <f>Source!E117</f>
        <v>36</v>
      </c>
      <c r="B292" s="26" t="s">
        <v>707</v>
      </c>
      <c r="C292" s="26" t="s">
        <v>708</v>
      </c>
      <c r="D292" s="27" t="str">
        <f>Source!H117</f>
        <v>ШТ</v>
      </c>
      <c r="E292" s="10">
        <f>Source!I117</f>
        <v>-5</v>
      </c>
      <c r="F292" s="19"/>
      <c r="G292" s="28"/>
      <c r="H292" s="19"/>
      <c r="I292" s="28" t="str">
        <f>Source!BO117</f>
        <v>33-04-040-02</v>
      </c>
      <c r="J292" s="19"/>
      <c r="R292">
        <f>ROUND((Source!FX117/100)*((ROUND(Source!AF117*Source!I117, 2)+ROUND(Source!AE117*Source!I117, 2))), 2)</f>
        <v>-25.99</v>
      </c>
      <c r="S292">
        <f>Source!X117</f>
        <v>-568.98</v>
      </c>
      <c r="T292">
        <f>ROUND((Source!FY117/100)*((ROUND(Source!AF117*Source!I117, 2)+ROUND(Source!AE117*Source!I117, 2))), 2)</f>
        <v>-14.85</v>
      </c>
      <c r="U292">
        <f>Source!Y117</f>
        <v>-306.86</v>
      </c>
    </row>
    <row r="293" spans="1:21" ht="14.25" x14ac:dyDescent="0.2">
      <c r="A293" s="25"/>
      <c r="B293" s="26"/>
      <c r="C293" s="26" t="s">
        <v>638</v>
      </c>
      <c r="D293" s="27"/>
      <c r="E293" s="10"/>
      <c r="F293" s="19">
        <f>Source!AO117</f>
        <v>1.24</v>
      </c>
      <c r="G293" s="28" t="str">
        <f>Source!DG117</f>
        <v>)*1,2)*2</v>
      </c>
      <c r="H293" s="19">
        <f>ROUND(Source!AF117*Source!I117, 2)</f>
        <v>-14.9</v>
      </c>
      <c r="I293" s="28">
        <f>IF(Source!BA117&lt;&gt; 0, Source!BA117, 1)</f>
        <v>25.83</v>
      </c>
      <c r="J293" s="19">
        <f>Source!S117</f>
        <v>-384.87</v>
      </c>
      <c r="Q293">
        <f>ROUND(Source!AF117*Source!I117, 2)</f>
        <v>-14.9</v>
      </c>
    </row>
    <row r="294" spans="1:21" ht="14.25" x14ac:dyDescent="0.2">
      <c r="A294" s="25"/>
      <c r="B294" s="26"/>
      <c r="C294" s="26" t="s">
        <v>639</v>
      </c>
      <c r="D294" s="27"/>
      <c r="E294" s="10"/>
      <c r="F294" s="19">
        <f>Source!AM117</f>
        <v>6.42</v>
      </c>
      <c r="G294" s="28" t="str">
        <f>Source!DE117</f>
        <v>)*1,2)*2</v>
      </c>
      <c r="H294" s="19">
        <f>ROUND(Source!AD117*Source!I117, 2)</f>
        <v>-77.05</v>
      </c>
      <c r="I294" s="28">
        <f>IF(Source!BB117&lt;&gt; 0, Source!BB117, 1)</f>
        <v>9.0299999999999994</v>
      </c>
      <c r="J294" s="19">
        <f>Source!Q117</f>
        <v>-695.76</v>
      </c>
    </row>
    <row r="295" spans="1:21" ht="14.25" x14ac:dyDescent="0.2">
      <c r="A295" s="25"/>
      <c r="B295" s="26"/>
      <c r="C295" s="26" t="s">
        <v>640</v>
      </c>
      <c r="D295" s="27"/>
      <c r="E295" s="10"/>
      <c r="F295" s="19">
        <f>Source!AN117</f>
        <v>0.82</v>
      </c>
      <c r="G295" s="28" t="str">
        <f>Source!DF117</f>
        <v>)*1,2)*2</v>
      </c>
      <c r="H295" s="37">
        <f>ROUND(Source!AE117*Source!I117, 2)</f>
        <v>-9.85</v>
      </c>
      <c r="I295" s="28">
        <f>IF(Source!BS117&lt;&gt; 0, Source!BS117, 1)</f>
        <v>25.83</v>
      </c>
      <c r="J295" s="37">
        <f>Source!R117</f>
        <v>-254.43</v>
      </c>
      <c r="Q295">
        <f>ROUND(Source!AE117*Source!I117, 2)</f>
        <v>-9.85</v>
      </c>
    </row>
    <row r="296" spans="1:21" ht="14.25" x14ac:dyDescent="0.2">
      <c r="A296" s="25"/>
      <c r="B296" s="26"/>
      <c r="C296" s="26" t="str">
        <f>CONCATENATE("НР от ФОТ [к тек. уровню ", Source!FV117, "]")</f>
        <v>НР от ФОТ [к тек. уровню *0,85]</v>
      </c>
      <c r="D296" s="27" t="s">
        <v>642</v>
      </c>
      <c r="E296" s="10">
        <f>Source!BZ117</f>
        <v>105</v>
      </c>
      <c r="F296" s="19"/>
      <c r="G296" s="28"/>
      <c r="H296" s="19">
        <f>SUM(R292:R295)</f>
        <v>-25.99</v>
      </c>
      <c r="I296" s="28">
        <f>Source!AT117</f>
        <v>89</v>
      </c>
      <c r="J296" s="19">
        <f>SUM(S292:S295)</f>
        <v>-568.98</v>
      </c>
    </row>
    <row r="297" spans="1:21" ht="14.25" x14ac:dyDescent="0.2">
      <c r="A297" s="25"/>
      <c r="B297" s="26"/>
      <c r="C297" s="26" t="str">
        <f>CONCATENATE("СП от ФОТ [к тек. уровню ", Source!FW117, "]")</f>
        <v>СП от ФОТ [к тек. уровню *0,8]</v>
      </c>
      <c r="D297" s="27" t="s">
        <v>642</v>
      </c>
      <c r="E297" s="10">
        <f>Source!CA117</f>
        <v>60</v>
      </c>
      <c r="F297" s="19"/>
      <c r="G297" s="28"/>
      <c r="H297" s="19">
        <f>SUM(T292:T296)</f>
        <v>-14.85</v>
      </c>
      <c r="I297" s="28">
        <f>Source!AU117</f>
        <v>48</v>
      </c>
      <c r="J297" s="19">
        <f>SUM(U292:U296)</f>
        <v>-306.86</v>
      </c>
    </row>
    <row r="298" spans="1:21" ht="14.25" x14ac:dyDescent="0.2">
      <c r="A298" s="31"/>
      <c r="B298" s="32"/>
      <c r="C298" s="32" t="s">
        <v>643</v>
      </c>
      <c r="D298" s="33" t="s">
        <v>644</v>
      </c>
      <c r="E298" s="34">
        <f>Source!AQ117</f>
        <v>0.15</v>
      </c>
      <c r="F298" s="35"/>
      <c r="G298" s="36" t="str">
        <f>Source!DI117</f>
        <v>)*1,2)*2</v>
      </c>
      <c r="H298" s="35">
        <f>Source!U117</f>
        <v>-1.7999999999999998</v>
      </c>
      <c r="I298" s="36"/>
      <c r="J298" s="35"/>
    </row>
    <row r="299" spans="1:21" ht="15" x14ac:dyDescent="0.25">
      <c r="C299" s="29" t="s">
        <v>635</v>
      </c>
      <c r="G299" s="56">
        <f>ROUND(Source!AC117*Source!I117, 2)+ROUND(Source!AF117*Source!I117, 2)+ROUND(Source!AD117*Source!I117, 2)+SUM(H296:H297)</f>
        <v>-132.79</v>
      </c>
      <c r="H299" s="56"/>
      <c r="I299" s="56">
        <f>Source!P117+Source!Q117+Source!S117+SUM(J296:J297)</f>
        <v>-1956.4700000000003</v>
      </c>
      <c r="J299" s="56"/>
      <c r="O299" s="30">
        <f>G299</f>
        <v>-132.79</v>
      </c>
      <c r="P299" s="30">
        <f>I299</f>
        <v>-1956.4700000000003</v>
      </c>
    </row>
    <row r="300" spans="1:21" ht="300.75" x14ac:dyDescent="0.2">
      <c r="A300" s="25" t="str">
        <f>Source!E118</f>
        <v>37</v>
      </c>
      <c r="B300" s="26" t="s">
        <v>709</v>
      </c>
      <c r="C300" s="26" t="s">
        <v>710</v>
      </c>
      <c r="D300" s="27" t="str">
        <f>Source!H118</f>
        <v>ШТ</v>
      </c>
      <c r="E300" s="10">
        <f>Source!I118</f>
        <v>2</v>
      </c>
      <c r="F300" s="19"/>
      <c r="G300" s="28"/>
      <c r="H300" s="19"/>
      <c r="I300" s="28" t="str">
        <f>Source!BO118</f>
        <v>м08-03-572-07</v>
      </c>
      <c r="J300" s="19"/>
      <c r="R300">
        <f>ROUND((Source!FX118/100)*((ROUND(Source!AF118*Source!I118, 2)+ROUND(Source!AE118*Source!I118, 2))), 2)</f>
        <v>90.21</v>
      </c>
      <c r="S300">
        <f>Source!X118</f>
        <v>1986.78</v>
      </c>
      <c r="T300">
        <f>ROUND((Source!FY118/100)*((ROUND(Source!AF118*Source!I118, 2)+ROUND(Source!AE118*Source!I118, 2))), 2)</f>
        <v>61.72</v>
      </c>
      <c r="U300">
        <f>Source!Y118</f>
        <v>1275.47</v>
      </c>
    </row>
    <row r="301" spans="1:21" ht="14.25" x14ac:dyDescent="0.2">
      <c r="A301" s="25"/>
      <c r="B301" s="26"/>
      <c r="C301" s="26" t="s">
        <v>638</v>
      </c>
      <c r="D301" s="27"/>
      <c r="E301" s="10"/>
      <c r="F301" s="19">
        <f>Source!AO118</f>
        <v>46.23</v>
      </c>
      <c r="G301" s="28" t="str">
        <f>Source!DG118</f>
        <v>)*0,7)*1,2</v>
      </c>
      <c r="H301" s="19">
        <f>ROUND(Source!AF118*Source!I118, 2)</f>
        <v>77.66</v>
      </c>
      <c r="I301" s="28">
        <f>IF(Source!BA118&lt;&gt; 0, Source!BA118, 1)</f>
        <v>25.83</v>
      </c>
      <c r="J301" s="19">
        <f>Source!S118</f>
        <v>2005.96</v>
      </c>
      <c r="Q301">
        <f>ROUND(Source!AF118*Source!I118, 2)</f>
        <v>77.66</v>
      </c>
    </row>
    <row r="302" spans="1:21" ht="14.25" x14ac:dyDescent="0.2">
      <c r="A302" s="25"/>
      <c r="B302" s="26"/>
      <c r="C302" s="26" t="s">
        <v>639</v>
      </c>
      <c r="D302" s="27"/>
      <c r="E302" s="10"/>
      <c r="F302" s="19">
        <f>Source!AM118</f>
        <v>81.28</v>
      </c>
      <c r="G302" s="28" t="str">
        <f>Source!DE118</f>
        <v>)*0,7)*1,2</v>
      </c>
      <c r="H302" s="19">
        <f>ROUND(Source!AD118*Source!I118, 2)</f>
        <v>136.54</v>
      </c>
      <c r="I302" s="28">
        <f>IF(Source!BB118&lt;&gt; 0, Source!BB118, 1)</f>
        <v>9.26</v>
      </c>
      <c r="J302" s="19">
        <f>Source!Q118</f>
        <v>1264.3599999999999</v>
      </c>
    </row>
    <row r="303" spans="1:21" ht="14.25" x14ac:dyDescent="0.2">
      <c r="A303" s="25"/>
      <c r="B303" s="26"/>
      <c r="C303" s="26" t="s">
        <v>640</v>
      </c>
      <c r="D303" s="27"/>
      <c r="E303" s="10"/>
      <c r="F303" s="19">
        <f>Source!AN118</f>
        <v>10.3</v>
      </c>
      <c r="G303" s="28" t="str">
        <f>Source!DF118</f>
        <v>)*0,7)*1,2</v>
      </c>
      <c r="H303" s="37">
        <f>ROUND(Source!AE118*Source!I118, 2)</f>
        <v>17.3</v>
      </c>
      <c r="I303" s="28">
        <f>IF(Source!BS118&lt;&gt; 0, Source!BS118, 1)</f>
        <v>25.83</v>
      </c>
      <c r="J303" s="37">
        <f>Source!R118</f>
        <v>446.86</v>
      </c>
      <c r="Q303">
        <f>ROUND(Source!AE118*Source!I118, 2)</f>
        <v>17.3</v>
      </c>
    </row>
    <row r="304" spans="1:21" ht="14.25" x14ac:dyDescent="0.2">
      <c r="A304" s="25"/>
      <c r="B304" s="26"/>
      <c r="C304" s="26" t="str">
        <f>CONCATENATE("НР от ФОТ [к тек. уровню ", Source!FV118, "]")</f>
        <v>НР от ФОТ [к тек. уровню *0,85]</v>
      </c>
      <c r="D304" s="27" t="s">
        <v>642</v>
      </c>
      <c r="E304" s="10">
        <f>Source!BZ118</f>
        <v>95</v>
      </c>
      <c r="F304" s="19"/>
      <c r="G304" s="28"/>
      <c r="H304" s="19">
        <f>SUM(R300:R303)</f>
        <v>90.21</v>
      </c>
      <c r="I304" s="28">
        <f>Source!AT118</f>
        <v>81</v>
      </c>
      <c r="J304" s="19">
        <f>SUM(S300:S303)</f>
        <v>1986.78</v>
      </c>
    </row>
    <row r="305" spans="1:21" ht="14.25" x14ac:dyDescent="0.2">
      <c r="A305" s="25"/>
      <c r="B305" s="26"/>
      <c r="C305" s="26" t="str">
        <f>CONCATENATE("СП от ФОТ [к тек. уровню ", Source!FW118, "]")</f>
        <v>СП от ФОТ [к тек. уровню *0,8]</v>
      </c>
      <c r="D305" s="27" t="s">
        <v>642</v>
      </c>
      <c r="E305" s="10">
        <f>Source!CA118</f>
        <v>65</v>
      </c>
      <c r="F305" s="19"/>
      <c r="G305" s="28"/>
      <c r="H305" s="19">
        <f>SUM(T300:T304)</f>
        <v>61.72</v>
      </c>
      <c r="I305" s="28">
        <f>Source!AU118</f>
        <v>52</v>
      </c>
      <c r="J305" s="19">
        <f>SUM(U300:U304)</f>
        <v>1275.47</v>
      </c>
    </row>
    <row r="306" spans="1:21" ht="14.25" x14ac:dyDescent="0.2">
      <c r="A306" s="31"/>
      <c r="B306" s="32"/>
      <c r="C306" s="32" t="s">
        <v>643</v>
      </c>
      <c r="D306" s="33" t="s">
        <v>644</v>
      </c>
      <c r="E306" s="34">
        <f>Source!AQ118</f>
        <v>4.66</v>
      </c>
      <c r="F306" s="35"/>
      <c r="G306" s="36" t="str">
        <f>Source!DI118</f>
        <v>)*0,7)*1,2</v>
      </c>
      <c r="H306" s="35">
        <f>Source!U118</f>
        <v>7.8287999999999993</v>
      </c>
      <c r="I306" s="36"/>
      <c r="J306" s="35"/>
    </row>
    <row r="307" spans="1:21" ht="15" x14ac:dyDescent="0.25">
      <c r="C307" s="29" t="s">
        <v>635</v>
      </c>
      <c r="G307" s="56">
        <f>ROUND(Source!AC118*Source!I118, 2)+ROUND(Source!AF118*Source!I118, 2)+ROUND(Source!AD118*Source!I118, 2)+SUM(H304:H305)</f>
        <v>366.13</v>
      </c>
      <c r="H307" s="56"/>
      <c r="I307" s="56">
        <f>Source!P118+Source!Q118+Source!S118+SUM(J304:J305)</f>
        <v>6532.57</v>
      </c>
      <c r="J307" s="56"/>
      <c r="O307" s="30">
        <f>G307</f>
        <v>366.13</v>
      </c>
      <c r="P307" s="30">
        <f>I307</f>
        <v>6532.57</v>
      </c>
    </row>
    <row r="308" spans="1:21" ht="272.25" x14ac:dyDescent="0.2">
      <c r="A308" s="25" t="str">
        <f>Source!E119</f>
        <v>38</v>
      </c>
      <c r="B308" s="26" t="s">
        <v>711</v>
      </c>
      <c r="C308" s="26" t="s">
        <v>712</v>
      </c>
      <c r="D308" s="27" t="str">
        <f>Source!H119</f>
        <v>100 ШТ</v>
      </c>
      <c r="E308" s="10">
        <f>Source!I119</f>
        <v>0.08</v>
      </c>
      <c r="F308" s="19"/>
      <c r="G308" s="28"/>
      <c r="H308" s="19"/>
      <c r="I308" s="28" t="str">
        <f>Source!BO119</f>
        <v>м08-02-144-05</v>
      </c>
      <c r="J308" s="19"/>
      <c r="R308">
        <f>ROUND((Source!FX119/100)*((ROUND(Source!AF119*Source!I119, 2)+ROUND(Source!AE119*Source!I119, 2))), 2)</f>
        <v>9.2799999999999994</v>
      </c>
      <c r="S308">
        <f>Source!X119</f>
        <v>204.5</v>
      </c>
      <c r="T308">
        <f>ROUND((Source!FY119/100)*((ROUND(Source!AF119*Source!I119, 2)+ROUND(Source!AE119*Source!I119, 2))), 2)</f>
        <v>6.35</v>
      </c>
      <c r="U308">
        <f>Source!Y119</f>
        <v>131.28</v>
      </c>
    </row>
    <row r="309" spans="1:21" ht="14.25" x14ac:dyDescent="0.2">
      <c r="A309" s="25"/>
      <c r="B309" s="26"/>
      <c r="C309" s="26" t="s">
        <v>638</v>
      </c>
      <c r="D309" s="27"/>
      <c r="E309" s="10"/>
      <c r="F309" s="19">
        <f>Source!AO119</f>
        <v>145.44999999999999</v>
      </c>
      <c r="G309" s="28" t="str">
        <f>Source!DG119</f>
        <v>)*0,7)*1,2</v>
      </c>
      <c r="H309" s="19">
        <f>ROUND(Source!AF119*Source!I119, 2)</f>
        <v>9.77</v>
      </c>
      <c r="I309" s="28">
        <f>IF(Source!BA119&lt;&gt; 0, Source!BA119, 1)</f>
        <v>25.83</v>
      </c>
      <c r="J309" s="19">
        <f>Source!S119</f>
        <v>252.47</v>
      </c>
      <c r="Q309">
        <f>ROUND(Source!AF119*Source!I119, 2)</f>
        <v>9.77</v>
      </c>
    </row>
    <row r="310" spans="1:21" ht="14.25" x14ac:dyDescent="0.2">
      <c r="A310" s="25"/>
      <c r="B310" s="26"/>
      <c r="C310" s="26" t="str">
        <f>CONCATENATE("НР от ФОТ [к тек. уровню ", Source!FV119, "]")</f>
        <v>НР от ФОТ [к тек. уровню *0,85]</v>
      </c>
      <c r="D310" s="27" t="s">
        <v>642</v>
      </c>
      <c r="E310" s="10">
        <f>Source!BZ119</f>
        <v>95</v>
      </c>
      <c r="F310" s="19"/>
      <c r="G310" s="28"/>
      <c r="H310" s="19">
        <f>SUM(R308:R309)</f>
        <v>9.2799999999999994</v>
      </c>
      <c r="I310" s="28">
        <f>Source!AT119</f>
        <v>81</v>
      </c>
      <c r="J310" s="19">
        <f>SUM(S308:S309)</f>
        <v>204.5</v>
      </c>
    </row>
    <row r="311" spans="1:21" ht="14.25" x14ac:dyDescent="0.2">
      <c r="A311" s="25"/>
      <c r="B311" s="26"/>
      <c r="C311" s="26" t="str">
        <f>CONCATENATE("СП от ФОТ [к тек. уровню ", Source!FW119, "]")</f>
        <v>СП от ФОТ [к тек. уровню *0,8]</v>
      </c>
      <c r="D311" s="27" t="s">
        <v>642</v>
      </c>
      <c r="E311" s="10">
        <f>Source!CA119</f>
        <v>65</v>
      </c>
      <c r="F311" s="19"/>
      <c r="G311" s="28"/>
      <c r="H311" s="19">
        <f>SUM(T308:T310)</f>
        <v>6.35</v>
      </c>
      <c r="I311" s="28">
        <f>Source!AU119</f>
        <v>52</v>
      </c>
      <c r="J311" s="19">
        <f>SUM(U308:U310)</f>
        <v>131.28</v>
      </c>
    </row>
    <row r="312" spans="1:21" ht="14.25" x14ac:dyDescent="0.2">
      <c r="A312" s="31"/>
      <c r="B312" s="32"/>
      <c r="C312" s="32" t="s">
        <v>643</v>
      </c>
      <c r="D312" s="33" t="s">
        <v>644</v>
      </c>
      <c r="E312" s="34">
        <f>Source!AQ119</f>
        <v>15.12</v>
      </c>
      <c r="F312" s="35"/>
      <c r="G312" s="36" t="str">
        <f>Source!DI119</f>
        <v>)*0,7)*1,2</v>
      </c>
      <c r="H312" s="35">
        <f>Source!U119</f>
        <v>1.0160639999999999</v>
      </c>
      <c r="I312" s="36"/>
      <c r="J312" s="35"/>
    </row>
    <row r="313" spans="1:21" ht="15" x14ac:dyDescent="0.25">
      <c r="C313" s="29" t="s">
        <v>635</v>
      </c>
      <c r="G313" s="56">
        <f>ROUND(Source!AC119*Source!I119, 2)+ROUND(Source!AF119*Source!I119, 2)+ROUND(Source!AD119*Source!I119, 2)+SUM(H310:H311)</f>
        <v>25.4</v>
      </c>
      <c r="H313" s="56"/>
      <c r="I313" s="56">
        <f>Source!P119+Source!Q119+Source!S119+SUM(J310:J311)</f>
        <v>588.25</v>
      </c>
      <c r="J313" s="56"/>
      <c r="O313" s="30">
        <f>G313</f>
        <v>25.4</v>
      </c>
      <c r="P313" s="30">
        <f>I313</f>
        <v>588.25</v>
      </c>
    </row>
    <row r="314" spans="1:21" ht="221.25" x14ac:dyDescent="0.2">
      <c r="A314" s="25" t="str">
        <f>Source!E120</f>
        <v>39</v>
      </c>
      <c r="B314" s="26" t="s">
        <v>713</v>
      </c>
      <c r="C314" s="26" t="s">
        <v>714</v>
      </c>
      <c r="D314" s="27" t="str">
        <f>Source!H120</f>
        <v>100 ШТ</v>
      </c>
      <c r="E314" s="10">
        <f>Source!I120</f>
        <v>0.05</v>
      </c>
      <c r="F314" s="19"/>
      <c r="G314" s="28"/>
      <c r="H314" s="19"/>
      <c r="I314" s="28" t="str">
        <f>Source!BO120</f>
        <v>09-08-001-01</v>
      </c>
      <c r="J314" s="19"/>
      <c r="R314">
        <f>ROUND((Source!FX120/100)*((ROUND(Source!AF120*Source!I120, 2)+ROUND(Source!AE120*Source!I120, 2))), 2)</f>
        <v>22.12</v>
      </c>
      <c r="S314">
        <f>Source!X120</f>
        <v>488.83</v>
      </c>
      <c r="T314">
        <f>ROUND((Source!FY120/100)*((ROUND(Source!AF120*Source!I120, 2)+ROUND(Source!AE120*Source!I120, 2))), 2)</f>
        <v>20.89</v>
      </c>
      <c r="U314">
        <f>Source!Y120</f>
        <v>431.7</v>
      </c>
    </row>
    <row r="315" spans="1:21" ht="14.25" x14ac:dyDescent="0.2">
      <c r="A315" s="25"/>
      <c r="B315" s="26"/>
      <c r="C315" s="26" t="s">
        <v>638</v>
      </c>
      <c r="D315" s="27"/>
      <c r="E315" s="10"/>
      <c r="F315" s="19">
        <f>Source!AO120</f>
        <v>304.01</v>
      </c>
      <c r="G315" s="28" t="str">
        <f>Source!DG120</f>
        <v>)*0,7)*1,2</v>
      </c>
      <c r="H315" s="19">
        <f>ROUND(Source!AF120*Source!I120, 2)</f>
        <v>12.77</v>
      </c>
      <c r="I315" s="28">
        <f>IF(Source!BA120&lt;&gt; 0, Source!BA120, 1)</f>
        <v>25.83</v>
      </c>
      <c r="J315" s="19">
        <f>Source!S120</f>
        <v>329.81</v>
      </c>
      <c r="Q315">
        <f>ROUND(Source!AF120*Source!I120, 2)</f>
        <v>12.77</v>
      </c>
    </row>
    <row r="316" spans="1:21" ht="14.25" x14ac:dyDescent="0.2">
      <c r="A316" s="25"/>
      <c r="B316" s="26"/>
      <c r="C316" s="26" t="s">
        <v>639</v>
      </c>
      <c r="D316" s="27"/>
      <c r="E316" s="10"/>
      <c r="F316" s="19">
        <f>Source!AM120</f>
        <v>3430.97</v>
      </c>
      <c r="G316" s="28" t="str">
        <f>Source!DE120</f>
        <v>)*0,7)*1,2</v>
      </c>
      <c r="H316" s="19">
        <f>ROUND(Source!AD120*Source!I120, 2)</f>
        <v>144.1</v>
      </c>
      <c r="I316" s="28">
        <f>IF(Source!BB120&lt;&gt; 0, Source!BB120, 1)</f>
        <v>5.74</v>
      </c>
      <c r="J316" s="19">
        <f>Source!Q120</f>
        <v>827.14</v>
      </c>
    </row>
    <row r="317" spans="1:21" ht="14.25" x14ac:dyDescent="0.2">
      <c r="A317" s="25"/>
      <c r="B317" s="26"/>
      <c r="C317" s="26" t="s">
        <v>640</v>
      </c>
      <c r="D317" s="27"/>
      <c r="E317" s="10"/>
      <c r="F317" s="19">
        <f>Source!AN120</f>
        <v>281.18</v>
      </c>
      <c r="G317" s="28" t="str">
        <f>Source!DF120</f>
        <v>)*0,7)*1,2</v>
      </c>
      <c r="H317" s="37">
        <f>ROUND(Source!AE120*Source!I120, 2)</f>
        <v>11.81</v>
      </c>
      <c r="I317" s="28">
        <f>IF(Source!BS120&lt;&gt; 0, Source!BS120, 1)</f>
        <v>25.83</v>
      </c>
      <c r="J317" s="37">
        <f>Source!R120</f>
        <v>305.04000000000002</v>
      </c>
      <c r="Q317">
        <f>ROUND(Source!AE120*Source!I120, 2)</f>
        <v>11.81</v>
      </c>
    </row>
    <row r="318" spans="1:21" ht="14.25" x14ac:dyDescent="0.2">
      <c r="A318" s="25"/>
      <c r="B318" s="26"/>
      <c r="C318" s="26" t="str">
        <f>CONCATENATE("НР от ФОТ [к тек. уровню ", Source!FV120, "]")</f>
        <v>НР от ФОТ [к тек. уровню *0,85]</v>
      </c>
      <c r="D318" s="27" t="s">
        <v>642</v>
      </c>
      <c r="E318" s="10">
        <f>Source!BZ120</f>
        <v>90</v>
      </c>
      <c r="F318" s="19"/>
      <c r="G318" s="28"/>
      <c r="H318" s="19">
        <f>SUM(R314:R317)</f>
        <v>22.12</v>
      </c>
      <c r="I318" s="28">
        <f>Source!AT120</f>
        <v>77</v>
      </c>
      <c r="J318" s="19">
        <f>SUM(S314:S317)</f>
        <v>488.83</v>
      </c>
    </row>
    <row r="319" spans="1:21" ht="14.25" x14ac:dyDescent="0.2">
      <c r="A319" s="25"/>
      <c r="B319" s="26"/>
      <c r="C319" s="26" t="str">
        <f>CONCATENATE("СП от ФОТ [к тек. уровню ", Source!FW120, "]")</f>
        <v>СП от ФОТ [к тек. уровню *0,8]</v>
      </c>
      <c r="D319" s="27" t="s">
        <v>642</v>
      </c>
      <c r="E319" s="10">
        <f>Source!CA120</f>
        <v>85</v>
      </c>
      <c r="F319" s="19"/>
      <c r="G319" s="28"/>
      <c r="H319" s="19">
        <f>SUM(T314:T318)</f>
        <v>20.89</v>
      </c>
      <c r="I319" s="28">
        <f>Source!AU120</f>
        <v>68</v>
      </c>
      <c r="J319" s="19">
        <f>SUM(U314:U318)</f>
        <v>431.7</v>
      </c>
    </row>
    <row r="320" spans="1:21" ht="14.25" x14ac:dyDescent="0.2">
      <c r="A320" s="31"/>
      <c r="B320" s="32"/>
      <c r="C320" s="32" t="s">
        <v>643</v>
      </c>
      <c r="D320" s="33" t="s">
        <v>644</v>
      </c>
      <c r="E320" s="34">
        <f>Source!AQ120</f>
        <v>35.64</v>
      </c>
      <c r="F320" s="35"/>
      <c r="G320" s="36" t="str">
        <f>Source!DI120</f>
        <v>)*0,7)*1,2</v>
      </c>
      <c r="H320" s="35">
        <f>Source!U120</f>
        <v>1.49688</v>
      </c>
      <c r="I320" s="36"/>
      <c r="J320" s="35"/>
    </row>
    <row r="321" spans="1:21" ht="15" x14ac:dyDescent="0.25">
      <c r="C321" s="29" t="s">
        <v>635</v>
      </c>
      <c r="G321" s="56">
        <f>ROUND(Source!AC120*Source!I120, 2)+ROUND(Source!AF120*Source!I120, 2)+ROUND(Source!AD120*Source!I120, 2)+SUM(H318:H319)</f>
        <v>199.88</v>
      </c>
      <c r="H321" s="56"/>
      <c r="I321" s="56">
        <f>Source!P120+Source!Q120+Source!S120+SUM(J318:J319)</f>
        <v>2077.48</v>
      </c>
      <c r="J321" s="56"/>
      <c r="O321" s="30">
        <f>G321</f>
        <v>199.88</v>
      </c>
      <c r="P321" s="30">
        <f>I321</f>
        <v>2077.48</v>
      </c>
    </row>
    <row r="322" spans="1:21" ht="221.25" x14ac:dyDescent="0.2">
      <c r="A322" s="25" t="str">
        <f>Source!E121</f>
        <v>40</v>
      </c>
      <c r="B322" s="26" t="s">
        <v>715</v>
      </c>
      <c r="C322" s="26" t="s">
        <v>716</v>
      </c>
      <c r="D322" s="27" t="str">
        <f>Source!H121</f>
        <v>10 ШТ</v>
      </c>
      <c r="E322" s="10">
        <f>Source!I121</f>
        <v>0.3</v>
      </c>
      <c r="F322" s="19"/>
      <c r="G322" s="28"/>
      <c r="H322" s="19"/>
      <c r="I322" s="28" t="str">
        <f>Source!BO121</f>
        <v>09-08-002-05</v>
      </c>
      <c r="J322" s="19"/>
      <c r="R322">
        <f>ROUND((Source!FX121/100)*((ROUND(Source!AF121*Source!I121, 2)+ROUND(Source!AE121*Source!I121, 2))), 2)</f>
        <v>15.55</v>
      </c>
      <c r="S322">
        <f>Source!X121</f>
        <v>343.57</v>
      </c>
      <c r="T322">
        <f>ROUND((Source!FY121/100)*((ROUND(Source!AF121*Source!I121, 2)+ROUND(Source!AE121*Source!I121, 2))), 2)</f>
        <v>14.69</v>
      </c>
      <c r="U322">
        <f>Source!Y121</f>
        <v>303.41000000000003</v>
      </c>
    </row>
    <row r="323" spans="1:21" ht="14.25" x14ac:dyDescent="0.2">
      <c r="A323" s="25"/>
      <c r="B323" s="26"/>
      <c r="C323" s="26" t="s">
        <v>638</v>
      </c>
      <c r="D323" s="27"/>
      <c r="E323" s="10"/>
      <c r="F323" s="19">
        <f>Source!AO121</f>
        <v>60.65</v>
      </c>
      <c r="G323" s="28" t="str">
        <f>Source!DG121</f>
        <v>)*0,7)*1,2</v>
      </c>
      <c r="H323" s="19">
        <f>ROUND(Source!AF121*Source!I121, 2)</f>
        <v>15.29</v>
      </c>
      <c r="I323" s="28">
        <f>IF(Source!BA121&lt;&gt; 0, Source!BA121, 1)</f>
        <v>25.83</v>
      </c>
      <c r="J323" s="19">
        <f>Source!S121</f>
        <v>394.81</v>
      </c>
      <c r="Q323">
        <f>ROUND(Source!AF121*Source!I121, 2)</f>
        <v>15.29</v>
      </c>
    </row>
    <row r="324" spans="1:21" ht="14.25" x14ac:dyDescent="0.2">
      <c r="A324" s="25"/>
      <c r="B324" s="26"/>
      <c r="C324" s="26" t="s">
        <v>639</v>
      </c>
      <c r="D324" s="27"/>
      <c r="E324" s="10"/>
      <c r="F324" s="19">
        <f>Source!AM121</f>
        <v>19.940000000000001</v>
      </c>
      <c r="G324" s="28" t="str">
        <f>Source!DE121</f>
        <v>)*0,7)*1,2</v>
      </c>
      <c r="H324" s="19">
        <f>ROUND(Source!AD121*Source!I121, 2)</f>
        <v>5.03</v>
      </c>
      <c r="I324" s="28">
        <f>IF(Source!BB121&lt;&gt; 0, Source!BB121, 1)</f>
        <v>15.05</v>
      </c>
      <c r="J324" s="19">
        <f>Source!Q121</f>
        <v>75.63</v>
      </c>
    </row>
    <row r="325" spans="1:21" ht="14.25" x14ac:dyDescent="0.2">
      <c r="A325" s="25"/>
      <c r="B325" s="26"/>
      <c r="C325" s="26" t="s">
        <v>640</v>
      </c>
      <c r="D325" s="27"/>
      <c r="E325" s="10"/>
      <c r="F325" s="19">
        <f>Source!AN121</f>
        <v>7.89</v>
      </c>
      <c r="G325" s="28" t="str">
        <f>Source!DF121</f>
        <v>)*0,7)*1,2</v>
      </c>
      <c r="H325" s="37">
        <f>ROUND(Source!AE121*Source!I121, 2)</f>
        <v>1.99</v>
      </c>
      <c r="I325" s="28">
        <f>IF(Source!BS121&lt;&gt; 0, Source!BS121, 1)</f>
        <v>25.83</v>
      </c>
      <c r="J325" s="37">
        <f>Source!R121</f>
        <v>51.38</v>
      </c>
      <c r="Q325">
        <f>ROUND(Source!AE121*Source!I121, 2)</f>
        <v>1.99</v>
      </c>
    </row>
    <row r="326" spans="1:21" ht="14.25" x14ac:dyDescent="0.2">
      <c r="A326" s="25"/>
      <c r="B326" s="26"/>
      <c r="C326" s="26" t="str">
        <f>CONCATENATE("НР от ФОТ [к тек. уровню ", Source!FV121, "]")</f>
        <v>НР от ФОТ [к тек. уровню *0,85]</v>
      </c>
      <c r="D326" s="27" t="s">
        <v>642</v>
      </c>
      <c r="E326" s="10">
        <f>Source!BZ121</f>
        <v>90</v>
      </c>
      <c r="F326" s="19"/>
      <c r="G326" s="28"/>
      <c r="H326" s="19">
        <f>SUM(R322:R325)</f>
        <v>15.55</v>
      </c>
      <c r="I326" s="28">
        <f>Source!AT121</f>
        <v>77</v>
      </c>
      <c r="J326" s="19">
        <f>SUM(S322:S325)</f>
        <v>343.57</v>
      </c>
    </row>
    <row r="327" spans="1:21" ht="14.25" x14ac:dyDescent="0.2">
      <c r="A327" s="25"/>
      <c r="B327" s="26"/>
      <c r="C327" s="26" t="str">
        <f>CONCATENATE("СП от ФОТ [к тек. уровню ", Source!FW121, "]")</f>
        <v>СП от ФОТ [к тек. уровню *0,8]</v>
      </c>
      <c r="D327" s="27" t="s">
        <v>642</v>
      </c>
      <c r="E327" s="10">
        <f>Source!CA121</f>
        <v>85</v>
      </c>
      <c r="F327" s="19"/>
      <c r="G327" s="28"/>
      <c r="H327" s="19">
        <f>SUM(T322:T326)</f>
        <v>14.69</v>
      </c>
      <c r="I327" s="28">
        <f>Source!AU121</f>
        <v>68</v>
      </c>
      <c r="J327" s="19">
        <f>SUM(U322:U326)</f>
        <v>303.41000000000003</v>
      </c>
    </row>
    <row r="328" spans="1:21" ht="14.25" x14ac:dyDescent="0.2">
      <c r="A328" s="31"/>
      <c r="B328" s="32"/>
      <c r="C328" s="32" t="s">
        <v>643</v>
      </c>
      <c r="D328" s="33" t="s">
        <v>644</v>
      </c>
      <c r="E328" s="34">
        <f>Source!AQ121</f>
        <v>7.11</v>
      </c>
      <c r="F328" s="35"/>
      <c r="G328" s="36" t="str">
        <f>Source!DI121</f>
        <v>)*0,7)*1,2</v>
      </c>
      <c r="H328" s="35">
        <f>Source!U121</f>
        <v>1.79172</v>
      </c>
      <c r="I328" s="36"/>
      <c r="J328" s="35"/>
    </row>
    <row r="329" spans="1:21" ht="15" x14ac:dyDescent="0.25">
      <c r="C329" s="29" t="s">
        <v>635</v>
      </c>
      <c r="G329" s="56">
        <f>ROUND(Source!AC121*Source!I121, 2)+ROUND(Source!AF121*Source!I121, 2)+ROUND(Source!AD121*Source!I121, 2)+SUM(H326:H327)</f>
        <v>50.56</v>
      </c>
      <c r="H329" s="56"/>
      <c r="I329" s="56">
        <f>Source!P121+Source!Q121+Source!S121+SUM(J326:J327)</f>
        <v>1117.42</v>
      </c>
      <c r="J329" s="56"/>
      <c r="O329" s="30">
        <f>G329</f>
        <v>50.56</v>
      </c>
      <c r="P329" s="30">
        <f>I329</f>
        <v>1117.42</v>
      </c>
    </row>
    <row r="330" spans="1:21" ht="207" x14ac:dyDescent="0.2">
      <c r="A330" s="25" t="str">
        <f>Source!E122</f>
        <v>41</v>
      </c>
      <c r="B330" s="26" t="s">
        <v>717</v>
      </c>
      <c r="C330" s="26" t="s">
        <v>718</v>
      </c>
      <c r="D330" s="27" t="str">
        <f>Source!H122</f>
        <v>10 ШТ</v>
      </c>
      <c r="E330" s="10">
        <f>Source!I122</f>
        <v>0.1</v>
      </c>
      <c r="F330" s="19"/>
      <c r="G330" s="28"/>
      <c r="H330" s="19"/>
      <c r="I330" s="28" t="str">
        <f>Source!BO122</f>
        <v>09-08-002-07</v>
      </c>
      <c r="J330" s="19"/>
      <c r="R330">
        <f>ROUND((Source!FX122/100)*((ROUND(Source!AF122*Source!I122, 2)+ROUND(Source!AE122*Source!I122, 2))), 2)</f>
        <v>2.48</v>
      </c>
      <c r="S330">
        <f>Source!X122</f>
        <v>54.91</v>
      </c>
      <c r="T330">
        <f>ROUND((Source!FY122/100)*((ROUND(Source!AF122*Source!I122, 2)+ROUND(Source!AE122*Source!I122, 2))), 2)</f>
        <v>2.35</v>
      </c>
      <c r="U330">
        <f>Source!Y122</f>
        <v>48.49</v>
      </c>
    </row>
    <row r="331" spans="1:21" ht="14.25" x14ac:dyDescent="0.2">
      <c r="A331" s="25"/>
      <c r="B331" s="26"/>
      <c r="C331" s="26" t="s">
        <v>638</v>
      </c>
      <c r="D331" s="27"/>
      <c r="E331" s="10"/>
      <c r="F331" s="19">
        <f>Source!AO122</f>
        <v>28.23</v>
      </c>
      <c r="G331" s="28" t="str">
        <f>Source!DG122</f>
        <v>)*0,7)*1,2</v>
      </c>
      <c r="H331" s="19">
        <f>ROUND(Source!AF122*Source!I122, 2)</f>
        <v>2.37</v>
      </c>
      <c r="I331" s="28">
        <f>IF(Source!BA122&lt;&gt; 0, Source!BA122, 1)</f>
        <v>25.83</v>
      </c>
      <c r="J331" s="19">
        <f>Source!S122</f>
        <v>61.24</v>
      </c>
      <c r="Q331">
        <f>ROUND(Source!AF122*Source!I122, 2)</f>
        <v>2.37</v>
      </c>
    </row>
    <row r="332" spans="1:21" ht="14.25" x14ac:dyDescent="0.2">
      <c r="A332" s="25"/>
      <c r="B332" s="26"/>
      <c r="C332" s="26" t="s">
        <v>639</v>
      </c>
      <c r="D332" s="27"/>
      <c r="E332" s="10"/>
      <c r="F332" s="19">
        <f>Source!AM122</f>
        <v>14.13</v>
      </c>
      <c r="G332" s="28" t="str">
        <f>Source!DE122</f>
        <v>)*0,7)*1,2</v>
      </c>
      <c r="H332" s="19">
        <f>ROUND(Source!AD122*Source!I122, 2)</f>
        <v>1.19</v>
      </c>
      <c r="I332" s="28">
        <f>IF(Source!BB122&lt;&gt; 0, Source!BB122, 1)</f>
        <v>14.21</v>
      </c>
      <c r="J332" s="19">
        <f>Source!Q122</f>
        <v>16.87</v>
      </c>
    </row>
    <row r="333" spans="1:21" ht="14.25" x14ac:dyDescent="0.2">
      <c r="A333" s="25"/>
      <c r="B333" s="26"/>
      <c r="C333" s="26" t="s">
        <v>640</v>
      </c>
      <c r="D333" s="27"/>
      <c r="E333" s="10"/>
      <c r="F333" s="19">
        <f>Source!AN122</f>
        <v>4.6399999999999997</v>
      </c>
      <c r="G333" s="28" t="str">
        <f>Source!DF122</f>
        <v>)*0,7)*1,2</v>
      </c>
      <c r="H333" s="37">
        <f>ROUND(Source!AE122*Source!I122, 2)</f>
        <v>0.39</v>
      </c>
      <c r="I333" s="28">
        <f>IF(Source!BS122&lt;&gt; 0, Source!BS122, 1)</f>
        <v>25.83</v>
      </c>
      <c r="J333" s="37">
        <f>Source!R122</f>
        <v>10.07</v>
      </c>
      <c r="Q333">
        <f>ROUND(Source!AE122*Source!I122, 2)</f>
        <v>0.39</v>
      </c>
    </row>
    <row r="334" spans="1:21" ht="14.25" x14ac:dyDescent="0.2">
      <c r="A334" s="25"/>
      <c r="B334" s="26"/>
      <c r="C334" s="26" t="str">
        <f>CONCATENATE("НР от ФОТ [к тек. уровню ", Source!FV122, "]")</f>
        <v>НР от ФОТ [к тек. уровню *0,85]</v>
      </c>
      <c r="D334" s="27" t="s">
        <v>642</v>
      </c>
      <c r="E334" s="10">
        <f>Source!BZ122</f>
        <v>90</v>
      </c>
      <c r="F334" s="19"/>
      <c r="G334" s="28"/>
      <c r="H334" s="19">
        <f>SUM(R330:R333)</f>
        <v>2.48</v>
      </c>
      <c r="I334" s="28">
        <f>Source!AT122</f>
        <v>77</v>
      </c>
      <c r="J334" s="19">
        <f>SUM(S330:S333)</f>
        <v>54.91</v>
      </c>
    </row>
    <row r="335" spans="1:21" ht="14.25" x14ac:dyDescent="0.2">
      <c r="A335" s="25"/>
      <c r="B335" s="26"/>
      <c r="C335" s="26" t="str">
        <f>CONCATENATE("СП от ФОТ [к тек. уровню ", Source!FW122, "]")</f>
        <v>СП от ФОТ [к тек. уровню *0,8]</v>
      </c>
      <c r="D335" s="27" t="s">
        <v>642</v>
      </c>
      <c r="E335" s="10">
        <f>Source!CA122</f>
        <v>85</v>
      </c>
      <c r="F335" s="19"/>
      <c r="G335" s="28"/>
      <c r="H335" s="19">
        <f>SUM(T330:T334)</f>
        <v>2.35</v>
      </c>
      <c r="I335" s="28">
        <f>Source!AU122</f>
        <v>68</v>
      </c>
      <c r="J335" s="19">
        <f>SUM(U330:U334)</f>
        <v>48.49</v>
      </c>
    </row>
    <row r="336" spans="1:21" ht="14.25" x14ac:dyDescent="0.2">
      <c r="A336" s="31"/>
      <c r="B336" s="32"/>
      <c r="C336" s="32" t="s">
        <v>643</v>
      </c>
      <c r="D336" s="33" t="s">
        <v>644</v>
      </c>
      <c r="E336" s="34">
        <f>Source!AQ122</f>
        <v>3.31</v>
      </c>
      <c r="F336" s="35"/>
      <c r="G336" s="36" t="str">
        <f>Source!DI122</f>
        <v>)*0,7)*1,2</v>
      </c>
      <c r="H336" s="35">
        <f>Source!U122</f>
        <v>0.27804000000000001</v>
      </c>
      <c r="I336" s="36"/>
      <c r="J336" s="35"/>
    </row>
    <row r="337" spans="1:21" ht="15" x14ac:dyDescent="0.25">
      <c r="C337" s="29" t="s">
        <v>635</v>
      </c>
      <c r="G337" s="56">
        <f>ROUND(Source!AC122*Source!I122, 2)+ROUND(Source!AF122*Source!I122, 2)+ROUND(Source!AD122*Source!I122, 2)+SUM(H334:H335)</f>
        <v>8.39</v>
      </c>
      <c r="H337" s="56"/>
      <c r="I337" s="56">
        <f>Source!P122+Source!Q122+Source!S122+SUM(J334:J335)</f>
        <v>181.51</v>
      </c>
      <c r="J337" s="56"/>
      <c r="O337" s="30">
        <f>G337</f>
        <v>8.39</v>
      </c>
      <c r="P337" s="30">
        <f>I337</f>
        <v>181.51</v>
      </c>
    </row>
    <row r="338" spans="1:21" ht="57" x14ac:dyDescent="0.2">
      <c r="A338" s="31" t="str">
        <f>Source!E123</f>
        <v>42</v>
      </c>
      <c r="B338" s="32" t="str">
        <f>Source!F123</f>
        <v>т01-01-01-003</v>
      </c>
      <c r="C338" s="32" t="str">
        <f>Source!G123</f>
        <v>Погрузочные работы при автомобильных перевозках изделий из сборного железобетона, бетона, керамзитобетона массой до 3 т</v>
      </c>
      <c r="D338" s="33" t="str">
        <f>Source!H123</f>
        <v>1 Т ГРУЗА</v>
      </c>
      <c r="E338" s="34">
        <f>Source!I123</f>
        <v>9.77</v>
      </c>
      <c r="F338" s="35">
        <f>Source!AK123</f>
        <v>10.71</v>
      </c>
      <c r="G338" s="36" t="str">
        <f>Source!DC123</f>
        <v/>
      </c>
      <c r="H338" s="35">
        <f>ROUND(Source!AB123*Source!I123, 2)</f>
        <v>104.64</v>
      </c>
      <c r="I338" s="36">
        <f>Source!AZ123</f>
        <v>14.55</v>
      </c>
      <c r="J338" s="35">
        <f>Source!GM123</f>
        <v>1522.46</v>
      </c>
      <c r="R338">
        <f>ROUND((Source!FX123/100)*((ROUND(0*Source!I123, 2)+ROUND(0*Source!I123, 2))), 2)</f>
        <v>0</v>
      </c>
      <c r="S338">
        <f>Source!X123</f>
        <v>0</v>
      </c>
      <c r="T338">
        <f>ROUND((Source!FY123/100)*((ROUND(0*Source!I123, 2)+ROUND(0*Source!I123, 2))), 2)</f>
        <v>0</v>
      </c>
      <c r="U338">
        <f>Source!Y123</f>
        <v>0</v>
      </c>
    </row>
    <row r="339" spans="1:21" ht="15" x14ac:dyDescent="0.25">
      <c r="C339" s="29" t="s">
        <v>635</v>
      </c>
      <c r="G339" s="56">
        <f>H338</f>
        <v>104.64</v>
      </c>
      <c r="H339" s="56"/>
      <c r="I339" s="56">
        <f>J338</f>
        <v>1522.46</v>
      </c>
      <c r="J339" s="56"/>
      <c r="O339" s="30">
        <f>G339</f>
        <v>104.64</v>
      </c>
      <c r="P339" s="30">
        <f>I339</f>
        <v>1522.46</v>
      </c>
    </row>
    <row r="340" spans="1:21" ht="57" x14ac:dyDescent="0.2">
      <c r="A340" s="31" t="str">
        <f>Source!E124</f>
        <v>43</v>
      </c>
      <c r="B340" s="32" t="str">
        <f>Source!F124</f>
        <v>т01-01-01-014</v>
      </c>
      <c r="C340" s="32" t="str">
        <f>Source!G124</f>
        <v>Погрузочные работы при автомобильных перевозках изделий металлических (армокаркасы, заготовки трубные и др.)</v>
      </c>
      <c r="D340" s="33" t="str">
        <f>Source!H124</f>
        <v>1 Т ГРУЗА</v>
      </c>
      <c r="E340" s="34">
        <f>Source!I124</f>
        <v>0.25700000000000001</v>
      </c>
      <c r="F340" s="35">
        <f>Source!AK124</f>
        <v>8.36</v>
      </c>
      <c r="G340" s="36" t="str">
        <f>Source!DC124</f>
        <v/>
      </c>
      <c r="H340" s="35">
        <f>ROUND(Source!AB124*Source!I124, 2)</f>
        <v>2.15</v>
      </c>
      <c r="I340" s="36">
        <f>Source!AZ124</f>
        <v>14.49</v>
      </c>
      <c r="J340" s="35">
        <f>Source!GM124</f>
        <v>31.13</v>
      </c>
      <c r="R340">
        <f>ROUND((Source!FX124/100)*((ROUND(0*Source!I124, 2)+ROUND(0*Source!I124, 2))), 2)</f>
        <v>0</v>
      </c>
      <c r="S340">
        <f>Source!X124</f>
        <v>0</v>
      </c>
      <c r="T340">
        <f>ROUND((Source!FY124/100)*((ROUND(0*Source!I124, 2)+ROUND(0*Source!I124, 2))), 2)</f>
        <v>0</v>
      </c>
      <c r="U340">
        <f>Source!Y124</f>
        <v>0</v>
      </c>
    </row>
    <row r="341" spans="1:21" ht="15" x14ac:dyDescent="0.25">
      <c r="C341" s="29" t="s">
        <v>635</v>
      </c>
      <c r="G341" s="56">
        <f>H340</f>
        <v>2.15</v>
      </c>
      <c r="H341" s="56"/>
      <c r="I341" s="56">
        <f>J340</f>
        <v>31.13</v>
      </c>
      <c r="J341" s="56"/>
      <c r="O341" s="30">
        <f>G341</f>
        <v>2.15</v>
      </c>
      <c r="P341" s="30">
        <f>I341</f>
        <v>31.13</v>
      </c>
    </row>
    <row r="342" spans="1:21" ht="57" x14ac:dyDescent="0.2">
      <c r="A342" s="31" t="str">
        <f>Source!E125</f>
        <v>44</v>
      </c>
      <c r="B342" s="32" t="str">
        <f>Source!F125</f>
        <v>т01-01-01-045</v>
      </c>
      <c r="C342" s="32" t="str">
        <f>Source!G125</f>
        <v>Погрузочные работы при автомобильных перевозках прочих материалов, деталей (с использованием погрузчика)</v>
      </c>
      <c r="D342" s="33" t="str">
        <f>Source!H125</f>
        <v>1 Т ГРУЗА</v>
      </c>
      <c r="E342" s="34">
        <f>Source!I125</f>
        <v>0.187</v>
      </c>
      <c r="F342" s="35">
        <f>Source!AK125</f>
        <v>17.95</v>
      </c>
      <c r="G342" s="36" t="str">
        <f>Source!DC125</f>
        <v/>
      </c>
      <c r="H342" s="35">
        <f>ROUND(Source!AB125*Source!I125, 2)</f>
        <v>3.36</v>
      </c>
      <c r="I342" s="36">
        <f>Source!AZ125</f>
        <v>14.3</v>
      </c>
      <c r="J342" s="35">
        <f>Source!GM125</f>
        <v>48</v>
      </c>
      <c r="R342">
        <f>ROUND((Source!FX125/100)*((ROUND(0*Source!I125, 2)+ROUND(0*Source!I125, 2))), 2)</f>
        <v>0</v>
      </c>
      <c r="S342">
        <f>Source!X125</f>
        <v>0</v>
      </c>
      <c r="T342">
        <f>ROUND((Source!FY125/100)*((ROUND(0*Source!I125, 2)+ROUND(0*Source!I125, 2))), 2)</f>
        <v>0</v>
      </c>
      <c r="U342">
        <f>Source!Y125</f>
        <v>0</v>
      </c>
    </row>
    <row r="343" spans="1:21" ht="15" x14ac:dyDescent="0.25">
      <c r="C343" s="29" t="s">
        <v>635</v>
      </c>
      <c r="G343" s="56">
        <f>H342</f>
        <v>3.36</v>
      </c>
      <c r="H343" s="56"/>
      <c r="I343" s="56">
        <f>J342</f>
        <v>48</v>
      </c>
      <c r="J343" s="56"/>
      <c r="O343" s="30">
        <f>G343</f>
        <v>3.36</v>
      </c>
      <c r="P343" s="30">
        <f>I343</f>
        <v>48</v>
      </c>
    </row>
    <row r="344" spans="1:21" ht="57" x14ac:dyDescent="0.2">
      <c r="A344" s="31" t="str">
        <f>Source!E126</f>
        <v>45</v>
      </c>
      <c r="B344" s="32" t="str">
        <f>Source!F126</f>
        <v>т01-01-01-015</v>
      </c>
      <c r="C344" s="32" t="str">
        <f>Source!G126</f>
        <v>Погрузочные работы при автомобильных перевозках металлических конструкций массой до 1 т (распределительный шкаф)</v>
      </c>
      <c r="D344" s="33" t="str">
        <f>Source!H126</f>
        <v>1 Т ГРУЗА</v>
      </c>
      <c r="E344" s="34">
        <f>Source!I126</f>
        <v>0.18</v>
      </c>
      <c r="F344" s="35">
        <f>Source!AK126</f>
        <v>22.33</v>
      </c>
      <c r="G344" s="36" t="str">
        <f>Source!DC126</f>
        <v/>
      </c>
      <c r="H344" s="35">
        <f>ROUND(Source!AB126*Source!I126, 2)</f>
        <v>4.0199999999999996</v>
      </c>
      <c r="I344" s="36">
        <f>Source!AZ126</f>
        <v>14.32</v>
      </c>
      <c r="J344" s="35">
        <f>Source!GM126</f>
        <v>57.56</v>
      </c>
      <c r="R344">
        <f>ROUND((Source!FX126/100)*((ROUND(0*Source!I126, 2)+ROUND(0*Source!I126, 2))), 2)</f>
        <v>0</v>
      </c>
      <c r="S344">
        <f>Source!X126</f>
        <v>0</v>
      </c>
      <c r="T344">
        <f>ROUND((Source!FY126/100)*((ROUND(0*Source!I126, 2)+ROUND(0*Source!I126, 2))), 2)</f>
        <v>0</v>
      </c>
      <c r="U344">
        <f>Source!Y126</f>
        <v>0</v>
      </c>
    </row>
    <row r="345" spans="1:21" ht="15" x14ac:dyDescent="0.25">
      <c r="C345" s="29" t="s">
        <v>635</v>
      </c>
      <c r="G345" s="56">
        <f>H344</f>
        <v>4.0199999999999996</v>
      </c>
      <c r="H345" s="56"/>
      <c r="I345" s="56">
        <f>J344</f>
        <v>57.56</v>
      </c>
      <c r="J345" s="56"/>
      <c r="O345" s="30">
        <f>G345</f>
        <v>4.0199999999999996</v>
      </c>
      <c r="P345" s="30">
        <f>I345</f>
        <v>57.56</v>
      </c>
    </row>
    <row r="346" spans="1:21" ht="57" x14ac:dyDescent="0.2">
      <c r="A346" s="31" t="str">
        <f>Source!E127</f>
        <v>46</v>
      </c>
      <c r="B346" s="32" t="str">
        <f>Source!F127</f>
        <v>т03-01-01-002</v>
      </c>
      <c r="C346" s="32" t="str">
        <f>Source!G127</f>
        <v>Перевозка грузов I класса автомобилями бортовыми грузоподъемностью до 15 т на расстояние до 2 км</v>
      </c>
      <c r="D346" s="33" t="str">
        <f>Source!H127</f>
        <v>1 Т ГРУЗА</v>
      </c>
      <c r="E346" s="34">
        <f>Source!I127</f>
        <v>10.394</v>
      </c>
      <c r="F346" s="35">
        <f>Source!AK127</f>
        <v>7.37</v>
      </c>
      <c r="G346" s="36" t="str">
        <f>Source!DC127</f>
        <v/>
      </c>
      <c r="H346" s="35">
        <f>ROUND(Source!AB127*Source!I127, 2)</f>
        <v>76.599999999999994</v>
      </c>
      <c r="I346" s="36">
        <f>Source!AZ127</f>
        <v>8.3800000000000008</v>
      </c>
      <c r="J346" s="35">
        <f>Source!GM127</f>
        <v>641.94000000000005</v>
      </c>
      <c r="R346">
        <f>ROUND((Source!FX127/100)*((ROUND(0*Source!I127, 2)+ROUND(0*Source!I127, 2))), 2)</f>
        <v>0</v>
      </c>
      <c r="S346">
        <f>Source!X127</f>
        <v>0</v>
      </c>
      <c r="T346">
        <f>ROUND((Source!FY127/100)*((ROUND(0*Source!I127, 2)+ROUND(0*Source!I127, 2))), 2)</f>
        <v>0</v>
      </c>
      <c r="U346">
        <f>Source!Y127</f>
        <v>0</v>
      </c>
    </row>
    <row r="347" spans="1:21" ht="15" x14ac:dyDescent="0.25">
      <c r="C347" s="29" t="s">
        <v>635</v>
      </c>
      <c r="G347" s="56">
        <f>H346</f>
        <v>76.599999999999994</v>
      </c>
      <c r="H347" s="56"/>
      <c r="I347" s="56">
        <f>J346</f>
        <v>641.94000000000005</v>
      </c>
      <c r="J347" s="56"/>
      <c r="O347" s="30">
        <f>G347</f>
        <v>76.599999999999994</v>
      </c>
      <c r="P347" s="30">
        <f>I347</f>
        <v>641.94000000000005</v>
      </c>
    </row>
    <row r="348" spans="1:21" ht="57" x14ac:dyDescent="0.2">
      <c r="A348" s="31" t="str">
        <f>Source!E128</f>
        <v>47</v>
      </c>
      <c r="B348" s="32" t="str">
        <f>Source!F128</f>
        <v>т01-01-02-003</v>
      </c>
      <c r="C348" s="32" t="str">
        <f>Source!G128</f>
        <v>Разгрузочные работы при автомобильных перевозках изделий из сборного железобетона, бетона, керамзитобетона массой до 3 т</v>
      </c>
      <c r="D348" s="33" t="str">
        <f>Source!H128</f>
        <v>1 Т ГРУЗА</v>
      </c>
      <c r="E348" s="34">
        <f>Source!I128</f>
        <v>9.77</v>
      </c>
      <c r="F348" s="35">
        <f>Source!AK128</f>
        <v>10.71</v>
      </c>
      <c r="G348" s="36" t="str">
        <f>Source!DC128</f>
        <v/>
      </c>
      <c r="H348" s="35">
        <f>ROUND(Source!AB128*Source!I128, 2)</f>
        <v>104.64</v>
      </c>
      <c r="I348" s="36">
        <f>Source!AZ128</f>
        <v>14.55</v>
      </c>
      <c r="J348" s="35">
        <f>Source!GM128</f>
        <v>1522.46</v>
      </c>
      <c r="R348">
        <f>ROUND((Source!FX128/100)*((ROUND(0*Source!I128, 2)+ROUND(0*Source!I128, 2))), 2)</f>
        <v>0</v>
      </c>
      <c r="S348">
        <f>Source!X128</f>
        <v>0</v>
      </c>
      <c r="T348">
        <f>ROUND((Source!FY128/100)*((ROUND(0*Source!I128, 2)+ROUND(0*Source!I128, 2))), 2)</f>
        <v>0</v>
      </c>
      <c r="U348">
        <f>Source!Y128</f>
        <v>0</v>
      </c>
    </row>
    <row r="349" spans="1:21" ht="15" x14ac:dyDescent="0.25">
      <c r="C349" s="29" t="s">
        <v>635</v>
      </c>
      <c r="G349" s="56">
        <f>H348</f>
        <v>104.64</v>
      </c>
      <c r="H349" s="56"/>
      <c r="I349" s="56">
        <f>J348</f>
        <v>1522.46</v>
      </c>
      <c r="J349" s="56"/>
      <c r="O349" s="30">
        <f>G349</f>
        <v>104.64</v>
      </c>
      <c r="P349" s="30">
        <f>I349</f>
        <v>1522.46</v>
      </c>
    </row>
    <row r="350" spans="1:21" ht="57" x14ac:dyDescent="0.2">
      <c r="A350" s="31" t="str">
        <f>Source!E129</f>
        <v>48</v>
      </c>
      <c r="B350" s="32" t="str">
        <f>Source!F129</f>
        <v>т01-01-02-014</v>
      </c>
      <c r="C350" s="32" t="str">
        <f>Source!G129</f>
        <v>Разгрузочные работы при автомобильных перевозках изделий металлических (армокаркасы, заготовки трубные и др.)</v>
      </c>
      <c r="D350" s="33" t="str">
        <f>Source!H129</f>
        <v>1 Т ГРУЗА</v>
      </c>
      <c r="E350" s="34">
        <f>Source!I129</f>
        <v>0.25700000000000001</v>
      </c>
      <c r="F350" s="35">
        <f>Source!AK129</f>
        <v>8.36</v>
      </c>
      <c r="G350" s="36" t="str">
        <f>Source!DC129</f>
        <v/>
      </c>
      <c r="H350" s="35">
        <f>ROUND(Source!AB129*Source!I129, 2)</f>
        <v>2.15</v>
      </c>
      <c r="I350" s="36">
        <f>Source!AZ129</f>
        <v>14.49</v>
      </c>
      <c r="J350" s="35">
        <f>Source!GM129</f>
        <v>31.13</v>
      </c>
      <c r="R350">
        <f>ROUND((Source!FX129/100)*((ROUND(0*Source!I129, 2)+ROUND(0*Source!I129, 2))), 2)</f>
        <v>0</v>
      </c>
      <c r="S350">
        <f>Source!X129</f>
        <v>0</v>
      </c>
      <c r="T350">
        <f>ROUND((Source!FY129/100)*((ROUND(0*Source!I129, 2)+ROUND(0*Source!I129, 2))), 2)</f>
        <v>0</v>
      </c>
      <c r="U350">
        <f>Source!Y129</f>
        <v>0</v>
      </c>
    </row>
    <row r="351" spans="1:21" ht="15" x14ac:dyDescent="0.25">
      <c r="C351" s="29" t="s">
        <v>635</v>
      </c>
      <c r="G351" s="56">
        <f>H350</f>
        <v>2.15</v>
      </c>
      <c r="H351" s="56"/>
      <c r="I351" s="56">
        <f>J350</f>
        <v>31.13</v>
      </c>
      <c r="J351" s="56"/>
      <c r="O351" s="30">
        <f>G351</f>
        <v>2.15</v>
      </c>
      <c r="P351" s="30">
        <f>I351</f>
        <v>31.13</v>
      </c>
    </row>
    <row r="352" spans="1:21" ht="57" x14ac:dyDescent="0.2">
      <c r="A352" s="31" t="str">
        <f>Source!E130</f>
        <v>49</v>
      </c>
      <c r="B352" s="32" t="str">
        <f>Source!F130</f>
        <v>т01-01-02-045</v>
      </c>
      <c r="C352" s="32" t="str">
        <f>Source!G130</f>
        <v>Разгрузочные работы при автомобильных перевозках прочих материалов, деталей (с использованием погрузчика) (провода)</v>
      </c>
      <c r="D352" s="33" t="str">
        <f>Source!H130</f>
        <v>1 Т ГРУЗА</v>
      </c>
      <c r="E352" s="34">
        <f>Source!I130</f>
        <v>0.187</v>
      </c>
      <c r="F352" s="35">
        <f>Source!AK130</f>
        <v>14.41</v>
      </c>
      <c r="G352" s="36" t="str">
        <f>Source!DC130</f>
        <v/>
      </c>
      <c r="H352" s="35">
        <f>ROUND(Source!AB130*Source!I130, 2)</f>
        <v>2.69</v>
      </c>
      <c r="I352" s="36">
        <f>Source!AZ130</f>
        <v>12.12</v>
      </c>
      <c r="J352" s="35">
        <f>Source!GM130</f>
        <v>32.659999999999997</v>
      </c>
      <c r="R352">
        <f>ROUND((Source!FX130/100)*((ROUND(0*Source!I130, 2)+ROUND(0*Source!I130, 2))), 2)</f>
        <v>0</v>
      </c>
      <c r="S352">
        <f>Source!X130</f>
        <v>0</v>
      </c>
      <c r="T352">
        <f>ROUND((Source!FY130/100)*((ROUND(0*Source!I130, 2)+ROUND(0*Source!I130, 2))), 2)</f>
        <v>0</v>
      </c>
      <c r="U352">
        <f>Source!Y130</f>
        <v>0</v>
      </c>
    </row>
    <row r="353" spans="1:32" ht="15" x14ac:dyDescent="0.25">
      <c r="C353" s="29" t="s">
        <v>635</v>
      </c>
      <c r="G353" s="56">
        <f>H352</f>
        <v>2.69</v>
      </c>
      <c r="H353" s="56"/>
      <c r="I353" s="56">
        <f>J352</f>
        <v>32.659999999999997</v>
      </c>
      <c r="J353" s="56"/>
      <c r="O353" s="30">
        <f>G353</f>
        <v>2.69</v>
      </c>
      <c r="P353" s="30">
        <f>I353</f>
        <v>32.659999999999997</v>
      </c>
    </row>
    <row r="354" spans="1:32" ht="57" x14ac:dyDescent="0.2">
      <c r="A354" s="31" t="str">
        <f>Source!E131</f>
        <v>50</v>
      </c>
      <c r="B354" s="32" t="str">
        <f>Source!F131</f>
        <v>т01-01-02-016</v>
      </c>
      <c r="C354" s="32" t="str">
        <f>Source!G131</f>
        <v>Разгрузочные работы при автомобильных перевозках металлических конструкций массой от 1 до 3 т (распределительный шкаф)</v>
      </c>
      <c r="D354" s="33" t="str">
        <f>Source!H131</f>
        <v>1 Т ГРУЗА</v>
      </c>
      <c r="E354" s="34">
        <f>Source!I131</f>
        <v>0.18</v>
      </c>
      <c r="F354" s="35">
        <f>Source!AK131</f>
        <v>10.45</v>
      </c>
      <c r="G354" s="36" t="str">
        <f>Source!DC131</f>
        <v/>
      </c>
      <c r="H354" s="35">
        <f>ROUND(Source!AB131*Source!I131, 2)</f>
        <v>1.88</v>
      </c>
      <c r="I354" s="36">
        <f>Source!AZ131</f>
        <v>14.31</v>
      </c>
      <c r="J354" s="35">
        <f>Source!GM131</f>
        <v>26.92</v>
      </c>
      <c r="R354">
        <f>ROUND((Source!FX131/100)*((ROUND(0*Source!I131, 2)+ROUND(0*Source!I131, 2))), 2)</f>
        <v>0</v>
      </c>
      <c r="S354">
        <f>Source!X131</f>
        <v>0</v>
      </c>
      <c r="T354">
        <f>ROUND((Source!FY131/100)*((ROUND(0*Source!I131, 2)+ROUND(0*Source!I131, 2))), 2)</f>
        <v>0</v>
      </c>
      <c r="U354">
        <f>Source!Y131</f>
        <v>0</v>
      </c>
    </row>
    <row r="355" spans="1:32" ht="15" x14ac:dyDescent="0.25">
      <c r="C355" s="29" t="s">
        <v>635</v>
      </c>
      <c r="G355" s="56">
        <f>H354</f>
        <v>1.88</v>
      </c>
      <c r="H355" s="56"/>
      <c r="I355" s="56">
        <f>J354</f>
        <v>26.92</v>
      </c>
      <c r="J355" s="56"/>
      <c r="O355" s="30">
        <f>G355</f>
        <v>1.88</v>
      </c>
      <c r="P355" s="30">
        <f>I355</f>
        <v>26.92</v>
      </c>
    </row>
    <row r="357" spans="1:32" ht="30" x14ac:dyDescent="0.25">
      <c r="A357" s="58" t="str">
        <f>CONCATENATE("Итого по разделу: ",IF(Source!G133&lt;&gt;"Новый раздел", Source!G133, ""))</f>
        <v>Итого по разделу: Демонтаж ИВРУ в районе СП-1 и демонтаж ВЛ-0,4 кВ от КТП-2 до ИВРУ</v>
      </c>
      <c r="B357" s="58"/>
      <c r="C357" s="58"/>
      <c r="D357" s="58"/>
      <c r="E357" s="58"/>
      <c r="F357" s="58"/>
      <c r="G357" s="56">
        <f>SUM(O251:O356)</f>
        <v>2650.9100000000003</v>
      </c>
      <c r="H357" s="56"/>
      <c r="I357" s="56">
        <f>SUM(P251:P356)</f>
        <v>35074.829999999994</v>
      </c>
      <c r="J357" s="56"/>
      <c r="AF357" s="39" t="str">
        <f>CONCATENATE("Итого по разделу: ",IF(Source!G133&lt;&gt;"Новый раздел", Source!G133, ""))</f>
        <v>Итого по разделу: Демонтаж ИВРУ в районе СП-1 и демонтаж ВЛ-0,4 кВ от КТП-2 до ИВРУ</v>
      </c>
    </row>
    <row r="359" spans="1:32" ht="15" x14ac:dyDescent="0.25">
      <c r="A359" s="58" t="str">
        <f>CONCATENATE("Итого по локальной смете: ",IF(Source!G162&lt;&gt;"Новая локальная смета", Source!G162, ""))</f>
        <v xml:space="preserve">Итого по локальной смете: </v>
      </c>
      <c r="B359" s="58"/>
      <c r="C359" s="58"/>
      <c r="D359" s="58"/>
      <c r="E359" s="58"/>
      <c r="F359" s="58"/>
      <c r="G359" s="56">
        <f>SUM(O31:O358)</f>
        <v>58318.939999999988</v>
      </c>
      <c r="H359" s="56"/>
      <c r="I359" s="56">
        <f>SUM(P31:P358)</f>
        <v>605472.39000000036</v>
      </c>
      <c r="J359" s="56"/>
      <c r="AF359" s="39" t="str">
        <f>CONCATENATE("Итого по локальной смете: ",IF(Source!G162&lt;&gt;"Новая локальная смета", Source!G162, ""))</f>
        <v xml:space="preserve">Итого по локальной смете: </v>
      </c>
    </row>
    <row r="361" spans="1:32" ht="14.25" x14ac:dyDescent="0.2">
      <c r="C361" s="51" t="str">
        <f>Source!H169</f>
        <v>Стоимость материалов заказчика</v>
      </c>
      <c r="D361" s="51"/>
      <c r="E361" s="51"/>
      <c r="F361" s="51"/>
      <c r="G361" s="51"/>
      <c r="H361" s="51"/>
      <c r="I361" s="59">
        <f>IF(Source!F169=0, "", Source!F169)</f>
        <v>154585.5</v>
      </c>
      <c r="J361" s="59"/>
    </row>
    <row r="362" spans="1:32" ht="14.25" x14ac:dyDescent="0.2">
      <c r="C362" s="24"/>
      <c r="D362" s="24"/>
      <c r="E362" s="24"/>
      <c r="F362" s="24"/>
      <c r="G362" s="24"/>
      <c r="H362" s="24"/>
      <c r="I362" s="19"/>
      <c r="J362" s="19"/>
    </row>
    <row r="363" spans="1:32" ht="14.25" customHeight="1" x14ac:dyDescent="0.25">
      <c r="A363" s="58" t="str">
        <f>Source!H190</f>
        <v>Итого по локальной смете без учета материалов Заказчика</v>
      </c>
      <c r="B363" s="58"/>
      <c r="C363" s="58"/>
      <c r="D363" s="58"/>
      <c r="E363" s="58"/>
      <c r="F363" s="58"/>
      <c r="I363" s="56">
        <f>IF(Source!F190=0, "", Source!F190)</f>
        <v>450886.89</v>
      </c>
      <c r="J363" s="56"/>
    </row>
    <row r="364" spans="1:32" ht="14.25" customHeight="1" x14ac:dyDescent="0.25">
      <c r="A364" s="39"/>
      <c r="B364" s="39"/>
      <c r="C364" s="39"/>
      <c r="D364" s="39"/>
      <c r="E364" s="39"/>
      <c r="F364" s="39"/>
      <c r="I364" s="29"/>
      <c r="J364" s="29"/>
    </row>
    <row r="365" spans="1:32" ht="31.5" customHeight="1" x14ac:dyDescent="0.25">
      <c r="A365" s="58" t="s">
        <v>728</v>
      </c>
      <c r="B365" s="58"/>
      <c r="C365" s="58"/>
      <c r="D365" s="58"/>
      <c r="E365" s="58"/>
      <c r="F365" s="58"/>
      <c r="I365" s="42"/>
      <c r="J365" s="42"/>
    </row>
    <row r="366" spans="1:32" ht="14.25" customHeight="1" x14ac:dyDescent="0.25">
      <c r="A366" s="41"/>
      <c r="B366" s="41"/>
      <c r="C366" s="41"/>
      <c r="D366" s="41"/>
      <c r="E366" s="41"/>
      <c r="F366" s="41"/>
      <c r="I366" s="42"/>
      <c r="J366" s="42"/>
    </row>
    <row r="367" spans="1:32" ht="14.25" customHeight="1" x14ac:dyDescent="0.2">
      <c r="A367" s="51" t="s">
        <v>723</v>
      </c>
      <c r="B367" s="51"/>
      <c r="C367" s="51"/>
      <c r="D367" s="51"/>
      <c r="E367" s="51"/>
      <c r="F367" s="51"/>
      <c r="G367" s="59"/>
      <c r="H367" s="59"/>
      <c r="I367" s="59"/>
      <c r="J367" s="59"/>
    </row>
    <row r="368" spans="1:32" ht="14.25" customHeight="1" x14ac:dyDescent="0.25">
      <c r="A368" s="39"/>
      <c r="B368" s="39"/>
      <c r="C368" s="39"/>
      <c r="D368" s="39"/>
      <c r="E368" s="39"/>
      <c r="F368" s="39"/>
      <c r="I368" s="29"/>
      <c r="J368" s="29"/>
    </row>
    <row r="369" spans="1:10" ht="15" x14ac:dyDescent="0.25">
      <c r="A369" s="58" t="s">
        <v>724</v>
      </c>
      <c r="B369" s="58"/>
      <c r="C369" s="58"/>
      <c r="D369" s="58"/>
      <c r="E369" s="58"/>
      <c r="F369" s="58"/>
      <c r="G369" s="56"/>
      <c r="H369" s="56"/>
      <c r="I369" s="56"/>
      <c r="J369" s="56"/>
    </row>
    <row r="371" spans="1:10" ht="14.25" x14ac:dyDescent="0.2">
      <c r="A371" s="60"/>
      <c r="B371" s="60"/>
      <c r="C371" s="61"/>
      <c r="D371" s="61"/>
      <c r="E371" s="61"/>
      <c r="F371" s="61"/>
      <c r="G371" s="61"/>
      <c r="H371" s="61"/>
      <c r="I371" s="61"/>
      <c r="J371" s="13"/>
    </row>
    <row r="372" spans="1:10" ht="14.25" x14ac:dyDescent="0.2">
      <c r="A372" s="61"/>
      <c r="B372" s="61"/>
      <c r="C372" s="62"/>
      <c r="D372" s="62"/>
      <c r="E372" s="62"/>
      <c r="F372" s="62"/>
      <c r="G372" s="62"/>
      <c r="H372" s="61"/>
      <c r="I372" s="61"/>
      <c r="J372" s="13"/>
    </row>
    <row r="373" spans="1:10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  <c r="J373" s="13"/>
    </row>
    <row r="374" spans="1:10" ht="14.25" x14ac:dyDescent="0.2">
      <c r="A374" s="60"/>
      <c r="B374" s="60"/>
      <c r="C374" s="61"/>
      <c r="D374" s="61"/>
      <c r="E374" s="61"/>
      <c r="F374" s="61"/>
      <c r="G374" s="61"/>
      <c r="H374" s="61"/>
      <c r="I374" s="61"/>
      <c r="J374" s="13"/>
    </row>
    <row r="375" spans="1:10" ht="14.25" x14ac:dyDescent="0.2">
      <c r="A375" s="61"/>
      <c r="B375" s="61"/>
      <c r="C375" s="62"/>
      <c r="D375" s="62"/>
      <c r="E375" s="62"/>
      <c r="F375" s="62"/>
      <c r="G375" s="62"/>
      <c r="H375" s="61"/>
      <c r="I375" s="61"/>
      <c r="J375" s="13"/>
    </row>
    <row r="376" spans="1:10" s="9" customFormat="1" ht="12" x14ac:dyDescent="0.2">
      <c r="A376" s="9" t="str">
        <f>Source!B1</f>
        <v>Smeta.RU  (495) 974-1589</v>
      </c>
    </row>
    <row r="377" spans="1:10" ht="14.25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1" t="s">
        <v>611</v>
      </c>
    </row>
    <row r="378" spans="1:10" ht="16.5" x14ac:dyDescent="0.25">
      <c r="A378" s="12"/>
      <c r="B378" s="44" t="s">
        <v>609</v>
      </c>
      <c r="C378" s="44"/>
      <c r="D378" s="44"/>
      <c r="E378" s="44"/>
      <c r="F378" s="13"/>
      <c r="G378" s="44" t="s">
        <v>610</v>
      </c>
      <c r="H378" s="45"/>
      <c r="I378" s="45"/>
      <c r="J378" s="45"/>
    </row>
    <row r="379" spans="1:10" ht="14.25" x14ac:dyDescent="0.2">
      <c r="A379" s="13"/>
      <c r="B379" s="46"/>
      <c r="C379" s="46"/>
      <c r="D379" s="46"/>
      <c r="E379" s="46"/>
      <c r="F379" s="13"/>
      <c r="G379" s="46" t="s">
        <v>725</v>
      </c>
      <c r="H379" s="45"/>
      <c r="I379" s="45"/>
      <c r="J379" s="45"/>
    </row>
    <row r="380" spans="1:10" ht="14.25" x14ac:dyDescent="0.2">
      <c r="A380" s="13"/>
      <c r="B380" s="16"/>
      <c r="C380" s="16"/>
      <c r="D380" s="16"/>
      <c r="E380" s="16"/>
      <c r="F380" s="13"/>
      <c r="G380" s="16" t="s">
        <v>726</v>
      </c>
      <c r="H380" s="40"/>
      <c r="I380" s="40"/>
      <c r="J380" s="40"/>
    </row>
    <row r="381" spans="1:10" ht="14.25" x14ac:dyDescent="0.2">
      <c r="A381" s="14"/>
      <c r="B381" s="14"/>
      <c r="C381" s="15"/>
      <c r="D381" s="15"/>
      <c r="E381" s="15"/>
      <c r="F381" s="13"/>
      <c r="G381" s="16"/>
      <c r="H381" s="15"/>
      <c r="I381" s="15"/>
      <c r="J381" s="15"/>
    </row>
    <row r="382" spans="1:10" ht="14.25" x14ac:dyDescent="0.2">
      <c r="A382" s="16"/>
      <c r="B382" s="46" t="str">
        <f>CONCATENATE("______________________ ", IF(Source!AL12&lt;&gt;"", Source!AL12, ""))</f>
        <v xml:space="preserve">______________________ </v>
      </c>
      <c r="C382" s="46"/>
      <c r="D382" s="46"/>
      <c r="E382" s="46"/>
      <c r="F382" s="13"/>
      <c r="G382" s="46" t="s">
        <v>729</v>
      </c>
      <c r="H382" s="45"/>
      <c r="I382" s="45"/>
      <c r="J382" s="45"/>
    </row>
    <row r="383" spans="1:10" ht="14.25" x14ac:dyDescent="0.2">
      <c r="A383" s="17"/>
      <c r="B383" s="52" t="s">
        <v>612</v>
      </c>
      <c r="C383" s="52"/>
      <c r="D383" s="52"/>
      <c r="E383" s="52"/>
      <c r="F383" s="13"/>
      <c r="G383" s="52" t="s">
        <v>612</v>
      </c>
      <c r="H383" s="53"/>
      <c r="I383" s="53"/>
      <c r="J383" s="53"/>
    </row>
    <row r="385" spans="1:31" ht="14.25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1"/>
    </row>
    <row r="386" spans="1:31" ht="15.75" x14ac:dyDescent="0.25">
      <c r="A386" s="54" t="s">
        <v>5</v>
      </c>
      <c r="B386" s="54"/>
      <c r="C386" s="54"/>
      <c r="D386" s="54"/>
      <c r="E386" s="54"/>
      <c r="F386" s="54"/>
      <c r="G386" s="54"/>
      <c r="H386" s="54"/>
      <c r="I386" s="54"/>
      <c r="J386" s="54"/>
    </row>
    <row r="387" spans="1:31" x14ac:dyDescent="0.2">
      <c r="A387" s="55" t="s">
        <v>613</v>
      </c>
      <c r="B387" s="55"/>
      <c r="C387" s="55"/>
      <c r="D387" s="55"/>
      <c r="E387" s="55"/>
      <c r="F387" s="55"/>
      <c r="G387" s="55"/>
      <c r="H387" s="55"/>
      <c r="I387" s="55"/>
      <c r="J387" s="55"/>
    </row>
    <row r="388" spans="1:31" ht="14.25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</row>
    <row r="389" spans="1:31" ht="15.75" x14ac:dyDescent="0.25">
      <c r="A389" s="54" t="str">
        <f>CONCATENATE( "ЛОКАЛЬНЫЙ СМЕТНЫЙ РАСЧЕТ № ",IF(Source!F192&lt;&gt;"Новая локальная смета", Source!F192, ""))</f>
        <v>ЛОКАЛЬНЫЙ СМЕТНЫЙ РАСЧЕТ № 12</v>
      </c>
      <c r="B389" s="54"/>
      <c r="C389" s="54"/>
      <c r="D389" s="54"/>
      <c r="E389" s="54"/>
      <c r="F389" s="54"/>
      <c r="G389" s="54"/>
      <c r="H389" s="54"/>
      <c r="I389" s="54"/>
      <c r="J389" s="54"/>
    </row>
    <row r="390" spans="1:31" x14ac:dyDescent="0.2">
      <c r="A390" s="49" t="s">
        <v>614</v>
      </c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31" ht="14.25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</row>
    <row r="392" spans="1:31" ht="18" x14ac:dyDescent="0.25">
      <c r="A392" s="47" t="str">
        <f>IF(Source!G192&lt;&gt;"Новая локальная смета", Source!G192, "")</f>
        <v>Пусконаладочные работы КЛ-0,4 кВ из ИВРУ в СП-1</v>
      </c>
      <c r="B392" s="47"/>
      <c r="C392" s="47"/>
      <c r="D392" s="47"/>
      <c r="E392" s="47"/>
      <c r="F392" s="47"/>
      <c r="G392" s="47"/>
      <c r="H392" s="47"/>
      <c r="I392" s="47"/>
      <c r="J392" s="47"/>
    </row>
    <row r="393" spans="1:31" x14ac:dyDescent="0.2">
      <c r="A393" s="49" t="s">
        <v>615</v>
      </c>
      <c r="B393" s="50"/>
      <c r="C393" s="50"/>
      <c r="D393" s="50"/>
      <c r="E393" s="50"/>
      <c r="F393" s="50"/>
      <c r="G393" s="50"/>
      <c r="H393" s="50"/>
      <c r="I393" s="50"/>
      <c r="J393" s="50"/>
    </row>
    <row r="394" spans="1:31" ht="14.25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</row>
    <row r="395" spans="1:31" ht="14.25" x14ac:dyDescent="0.2">
      <c r="A395" s="51" t="str">
        <f>CONCATENATE( "Основание: ", Source!J192)</f>
        <v>Основание: Ведомость объемов работ по перефиксации КЛ-0,4 кВ из ИВРУ в СП-1 (Приложение №6 к Техническому заданию)</v>
      </c>
      <c r="B395" s="51"/>
      <c r="C395" s="51"/>
      <c r="D395" s="51"/>
      <c r="E395" s="51"/>
      <c r="F395" s="51"/>
      <c r="G395" s="51"/>
      <c r="H395" s="51"/>
      <c r="I395" s="51"/>
      <c r="J395" s="51"/>
      <c r="AE395" s="24" t="str">
        <f>CONCATENATE( "Основание: ", Source!J192)</f>
        <v>Основание: Ведомость объемов работ по перефиксации КЛ-0,4 кВ из ИВРУ в СП-1 (Приложение №6 к Техническому заданию)</v>
      </c>
    </row>
    <row r="396" spans="1:31" ht="14.25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31" ht="14.25" x14ac:dyDescent="0.2">
      <c r="A397" s="13"/>
      <c r="B397" s="13"/>
      <c r="C397" s="13"/>
      <c r="D397" s="13"/>
      <c r="E397" s="13"/>
      <c r="F397" s="13"/>
      <c r="G397" s="13"/>
      <c r="H397" s="18" t="s">
        <v>616</v>
      </c>
      <c r="I397" s="18" t="s">
        <v>617</v>
      </c>
      <c r="J397" s="13"/>
    </row>
    <row r="398" spans="1:31" ht="14.25" x14ac:dyDescent="0.2">
      <c r="A398" s="13"/>
      <c r="B398" s="13"/>
      <c r="C398" s="13"/>
      <c r="D398" s="13"/>
      <c r="E398" s="13"/>
      <c r="F398" s="13"/>
      <c r="G398" s="13"/>
      <c r="H398" s="18" t="s">
        <v>618</v>
      </c>
      <c r="I398" s="18" t="s">
        <v>618</v>
      </c>
      <c r="J398" s="13"/>
    </row>
    <row r="399" spans="1:31" ht="14.25" x14ac:dyDescent="0.2">
      <c r="A399" s="13"/>
      <c r="B399" s="13"/>
      <c r="C399" s="13"/>
      <c r="D399" s="13"/>
      <c r="E399" s="46" t="s">
        <v>619</v>
      </c>
      <c r="F399" s="46"/>
      <c r="G399" s="46"/>
      <c r="H399" s="19">
        <f>SUM(O406:O420)/1000</f>
        <v>0.81508000000000003</v>
      </c>
      <c r="I399" s="19">
        <f>(Source!F226/1000)</f>
        <v>19.204900000000002</v>
      </c>
      <c r="J399" s="13" t="s">
        <v>620</v>
      </c>
    </row>
    <row r="400" spans="1:31" ht="14.25" x14ac:dyDescent="0.2">
      <c r="A400" s="13"/>
      <c r="B400" s="13"/>
      <c r="C400" s="13"/>
      <c r="D400" s="13"/>
      <c r="E400" s="46" t="s">
        <v>621</v>
      </c>
      <c r="F400" s="46"/>
      <c r="G400" s="46"/>
      <c r="H400" s="19">
        <f>I400</f>
        <v>31.046399999999995</v>
      </c>
      <c r="I400" s="19">
        <f>(Source!F221+Source!F222)</f>
        <v>31.046399999999995</v>
      </c>
      <c r="J400" s="13" t="s">
        <v>622</v>
      </c>
    </row>
    <row r="401" spans="1:21" ht="14.25" x14ac:dyDescent="0.2">
      <c r="A401" s="13"/>
      <c r="B401" s="13"/>
      <c r="C401" s="13"/>
      <c r="D401" s="13"/>
      <c r="E401" s="46" t="s">
        <v>623</v>
      </c>
      <c r="F401" s="46"/>
      <c r="G401" s="46"/>
      <c r="H401" s="19">
        <f>SUM(Q406:Q420)/1000</f>
        <v>0.39760000000000001</v>
      </c>
      <c r="I401" s="19">
        <f>(Source!F214+ Source!F213)/1000</f>
        <v>10.27</v>
      </c>
      <c r="J401" s="13" t="s">
        <v>620</v>
      </c>
    </row>
    <row r="402" spans="1:21" ht="14.25" x14ac:dyDescent="0.2">
      <c r="A402" s="13"/>
      <c r="B402" s="13"/>
      <c r="C402" s="13"/>
      <c r="D402" s="13"/>
      <c r="E402" s="13"/>
      <c r="F402" s="13"/>
      <c r="G402" s="13"/>
      <c r="H402" s="10"/>
      <c r="I402" s="19"/>
      <c r="J402" s="13"/>
    </row>
    <row r="403" spans="1:21" ht="14.25" x14ac:dyDescent="0.2">
      <c r="A403" s="13" t="s">
        <v>634</v>
      </c>
      <c r="B403" s="13"/>
      <c r="C403" s="13"/>
      <c r="D403" s="20"/>
      <c r="E403" s="21"/>
      <c r="F403" s="13"/>
      <c r="G403" s="13"/>
      <c r="H403" s="13"/>
      <c r="I403" s="13"/>
      <c r="J403" s="13"/>
    </row>
    <row r="404" spans="1:21" ht="71.25" x14ac:dyDescent="0.2">
      <c r="A404" s="22" t="s">
        <v>624</v>
      </c>
      <c r="B404" s="22" t="s">
        <v>625</v>
      </c>
      <c r="C404" s="22" t="s">
        <v>626</v>
      </c>
      <c r="D404" s="22" t="s">
        <v>627</v>
      </c>
      <c r="E404" s="22" t="s">
        <v>628</v>
      </c>
      <c r="F404" s="22" t="s">
        <v>629</v>
      </c>
      <c r="G404" s="23" t="s">
        <v>630</v>
      </c>
      <c r="H404" s="22" t="s">
        <v>631</v>
      </c>
      <c r="I404" s="22" t="s">
        <v>632</v>
      </c>
      <c r="J404" s="22" t="s">
        <v>633</v>
      </c>
    </row>
    <row r="405" spans="1:21" ht="14.25" x14ac:dyDescent="0.2">
      <c r="A405" s="22">
        <v>1</v>
      </c>
      <c r="B405" s="22">
        <v>2</v>
      </c>
      <c r="C405" s="22">
        <v>3</v>
      </c>
      <c r="D405" s="22">
        <v>4</v>
      </c>
      <c r="E405" s="22">
        <v>5</v>
      </c>
      <c r="F405" s="22">
        <v>6</v>
      </c>
      <c r="G405" s="22">
        <v>7</v>
      </c>
      <c r="H405" s="22">
        <v>8</v>
      </c>
      <c r="I405" s="22">
        <v>9</v>
      </c>
      <c r="J405" s="22">
        <v>10</v>
      </c>
    </row>
    <row r="406" spans="1:21" ht="195.75" x14ac:dyDescent="0.2">
      <c r="A406" s="25" t="str">
        <f>Source!E196</f>
        <v>1</v>
      </c>
      <c r="B406" s="26" t="s">
        <v>719</v>
      </c>
      <c r="C406" s="26" t="s">
        <v>720</v>
      </c>
      <c r="D406" s="27" t="str">
        <f>Source!H196</f>
        <v>ШТ</v>
      </c>
      <c r="E406" s="10">
        <f>Source!I196</f>
        <v>28</v>
      </c>
      <c r="F406" s="19"/>
      <c r="G406" s="28"/>
      <c r="H406" s="19"/>
      <c r="I406" s="28" t="str">
        <f>Source!BO196</f>
        <v/>
      </c>
      <c r="J406" s="19"/>
      <c r="R406">
        <f>ROUND((Source!FX196/100)*((ROUND(Source!AF196*Source!I196, 2)+ROUND(Source!AE196*Source!I196, 2))), 2)</f>
        <v>229.32</v>
      </c>
      <c r="S406">
        <f>Source!X196</f>
        <v>5012.05</v>
      </c>
      <c r="T406">
        <f>ROUND((Source!FY196/100)*((ROUND(Source!AF196*Source!I196, 2)+ROUND(Source!AE196*Source!I196, 2))), 2)</f>
        <v>141.12</v>
      </c>
      <c r="U406">
        <f>Source!Y196</f>
        <v>2916.1</v>
      </c>
    </row>
    <row r="407" spans="1:21" ht="14.25" x14ac:dyDescent="0.2">
      <c r="A407" s="25"/>
      <c r="B407" s="26"/>
      <c r="C407" s="26" t="s">
        <v>638</v>
      </c>
      <c r="D407" s="27"/>
      <c r="E407" s="10"/>
      <c r="F407" s="19">
        <f>Source!AO196</f>
        <v>10.5</v>
      </c>
      <c r="G407" s="28" t="str">
        <f>Source!DG196</f>
        <v>)*1,2</v>
      </c>
      <c r="H407" s="19">
        <f>ROUND(Source!AF196*Source!I196, 2)</f>
        <v>352.8</v>
      </c>
      <c r="I407" s="28">
        <f>IF(Source!BA196&lt;&gt; 0, Source!BA196, 1)</f>
        <v>25.83</v>
      </c>
      <c r="J407" s="19">
        <f>Source!S196</f>
        <v>9112.82</v>
      </c>
      <c r="Q407">
        <f>ROUND(Source!AF196*Source!I196, 2)</f>
        <v>352.8</v>
      </c>
    </row>
    <row r="408" spans="1:21" ht="14.25" x14ac:dyDescent="0.2">
      <c r="A408" s="25"/>
      <c r="B408" s="26"/>
      <c r="C408" s="26" t="str">
        <f>CONCATENATE("НР от ФОТ [к тек. уровню ", Source!FV196, "]")</f>
        <v>НР от ФОТ [к тек. уровню *0,85]</v>
      </c>
      <c r="D408" s="27" t="s">
        <v>642</v>
      </c>
      <c r="E408" s="10">
        <f>Source!BZ196</f>
        <v>65</v>
      </c>
      <c r="F408" s="19"/>
      <c r="G408" s="28"/>
      <c r="H408" s="19">
        <f>SUM(R406:R407)</f>
        <v>229.32</v>
      </c>
      <c r="I408" s="28">
        <f>Source!AT196</f>
        <v>55</v>
      </c>
      <c r="J408" s="19">
        <f>SUM(S406:S407)</f>
        <v>5012.05</v>
      </c>
    </row>
    <row r="409" spans="1:21" ht="14.25" x14ac:dyDescent="0.2">
      <c r="A409" s="25"/>
      <c r="B409" s="26"/>
      <c r="C409" s="26" t="str">
        <f>CONCATENATE("СП от ФОТ [к тек. уровню ", Source!FW196, "]")</f>
        <v>СП от ФОТ [к тек. уровню *0,8]</v>
      </c>
      <c r="D409" s="27" t="s">
        <v>642</v>
      </c>
      <c r="E409" s="10">
        <f>Source!CA196</f>
        <v>40</v>
      </c>
      <c r="F409" s="19"/>
      <c r="G409" s="28"/>
      <c r="H409" s="19">
        <f>SUM(T406:T408)</f>
        <v>141.12</v>
      </c>
      <c r="I409" s="28">
        <f>Source!AU196</f>
        <v>32</v>
      </c>
      <c r="J409" s="19">
        <f>SUM(U406:U408)</f>
        <v>2916.1</v>
      </c>
    </row>
    <row r="410" spans="1:21" ht="14.25" x14ac:dyDescent="0.2">
      <c r="A410" s="31"/>
      <c r="B410" s="32"/>
      <c r="C410" s="32" t="s">
        <v>643</v>
      </c>
      <c r="D410" s="33" t="s">
        <v>644</v>
      </c>
      <c r="E410" s="34">
        <f>Source!AQ196</f>
        <v>0.82</v>
      </c>
      <c r="F410" s="35"/>
      <c r="G410" s="36" t="str">
        <f>Source!DI196</f>
        <v>)*1,2</v>
      </c>
      <c r="H410" s="35">
        <f>Source!U196</f>
        <v>27.551999999999996</v>
      </c>
      <c r="I410" s="36"/>
      <c r="J410" s="35"/>
    </row>
    <row r="411" spans="1:21" ht="15" x14ac:dyDescent="0.25">
      <c r="C411" s="29" t="s">
        <v>635</v>
      </c>
      <c r="G411" s="56">
        <f>ROUND(Source!AC196*Source!I196, 2)+ROUND(Source!AF196*Source!I196, 2)+ROUND(Source!AD196*Source!I196, 2)+SUM(H408:H409)</f>
        <v>723.24</v>
      </c>
      <c r="H411" s="56"/>
      <c r="I411" s="56">
        <f>Source!P196+Source!Q196+Source!S196+SUM(J408:J409)</f>
        <v>17040.97</v>
      </c>
      <c r="J411" s="56"/>
      <c r="O411" s="30">
        <f>G411</f>
        <v>723.24</v>
      </c>
      <c r="P411" s="30">
        <f>I411</f>
        <v>17040.97</v>
      </c>
    </row>
    <row r="412" spans="1:21" ht="292.5" x14ac:dyDescent="0.2">
      <c r="A412" s="25" t="str">
        <f>Source!E197</f>
        <v>2</v>
      </c>
      <c r="B412" s="26" t="s">
        <v>721</v>
      </c>
      <c r="C412" s="26" t="s">
        <v>722</v>
      </c>
      <c r="D412" s="27" t="str">
        <f>Source!H197</f>
        <v>ШТ</v>
      </c>
      <c r="E412" s="10">
        <f>Source!I197</f>
        <v>7</v>
      </c>
      <c r="F412" s="19"/>
      <c r="G412" s="28"/>
      <c r="H412" s="19"/>
      <c r="I412" s="28" t="str">
        <f>Source!BO197</f>
        <v/>
      </c>
      <c r="J412" s="19"/>
      <c r="R412">
        <f>ROUND((Source!FX197/100)*((ROUND(Source!AF197*Source!I197, 2)+ROUND(Source!AE197*Source!I197, 2))), 2)</f>
        <v>29.12</v>
      </c>
      <c r="S412">
        <f>Source!X197</f>
        <v>636.45000000000005</v>
      </c>
      <c r="T412">
        <f>ROUND((Source!FY197/100)*((ROUND(Source!AF197*Source!I197, 2)+ROUND(Source!AE197*Source!I197, 2))), 2)</f>
        <v>17.920000000000002</v>
      </c>
      <c r="U412">
        <f>Source!Y197</f>
        <v>370.3</v>
      </c>
    </row>
    <row r="413" spans="1:21" ht="14.25" x14ac:dyDescent="0.2">
      <c r="A413" s="25"/>
      <c r="B413" s="26"/>
      <c r="C413" s="26" t="s">
        <v>638</v>
      </c>
      <c r="D413" s="27"/>
      <c r="E413" s="10"/>
      <c r="F413" s="19">
        <f>Source!AO197</f>
        <v>4.0999999999999996</v>
      </c>
      <c r="G413" s="28" t="str">
        <f>Source!DG197</f>
        <v>)*1,2)*1,3</v>
      </c>
      <c r="H413" s="19">
        <f>ROUND(Source!AF197*Source!I197, 2)</f>
        <v>44.8</v>
      </c>
      <c r="I413" s="28">
        <f>IF(Source!BA197&lt;&gt; 0, Source!BA197, 1)</f>
        <v>25.83</v>
      </c>
      <c r="J413" s="19">
        <f>Source!S197</f>
        <v>1157.18</v>
      </c>
      <c r="Q413">
        <f>ROUND(Source!AF197*Source!I197, 2)</f>
        <v>44.8</v>
      </c>
    </row>
    <row r="414" spans="1:21" ht="14.25" x14ac:dyDescent="0.2">
      <c r="A414" s="25"/>
      <c r="B414" s="26"/>
      <c r="C414" s="26" t="str">
        <f>CONCATENATE("НР от ФОТ [к тек. уровню ", Source!FV197, "]")</f>
        <v>НР от ФОТ [к тек. уровню *0,85]</v>
      </c>
      <c r="D414" s="27" t="s">
        <v>642</v>
      </c>
      <c r="E414" s="10">
        <f>Source!BZ197</f>
        <v>65</v>
      </c>
      <c r="F414" s="19"/>
      <c r="G414" s="28"/>
      <c r="H414" s="19">
        <f>SUM(R412:R413)</f>
        <v>29.12</v>
      </c>
      <c r="I414" s="28">
        <f>Source!AT197</f>
        <v>55</v>
      </c>
      <c r="J414" s="19">
        <f>SUM(S412:S413)</f>
        <v>636.45000000000005</v>
      </c>
    </row>
    <row r="415" spans="1:21" ht="14.25" x14ac:dyDescent="0.2">
      <c r="A415" s="25"/>
      <c r="B415" s="26"/>
      <c r="C415" s="26" t="str">
        <f>CONCATENATE("СП от ФОТ [к тек. уровню ", Source!FW197, "]")</f>
        <v>СП от ФОТ [к тек. уровню *0,8]</v>
      </c>
      <c r="D415" s="27" t="s">
        <v>642</v>
      </c>
      <c r="E415" s="10">
        <f>Source!CA197</f>
        <v>40</v>
      </c>
      <c r="F415" s="19"/>
      <c r="G415" s="28"/>
      <c r="H415" s="19">
        <f>SUM(T412:T414)</f>
        <v>17.920000000000002</v>
      </c>
      <c r="I415" s="28">
        <f>Source!AU197</f>
        <v>32</v>
      </c>
      <c r="J415" s="19">
        <f>SUM(U412:U414)</f>
        <v>370.3</v>
      </c>
    </row>
    <row r="416" spans="1:21" ht="14.25" x14ac:dyDescent="0.2">
      <c r="A416" s="31"/>
      <c r="B416" s="32"/>
      <c r="C416" s="32" t="s">
        <v>643</v>
      </c>
      <c r="D416" s="33" t="s">
        <v>644</v>
      </c>
      <c r="E416" s="34">
        <f>Source!AQ197</f>
        <v>0.32</v>
      </c>
      <c r="F416" s="35"/>
      <c r="G416" s="36" t="str">
        <f>Source!DI197</f>
        <v>)*1,2)*1,3</v>
      </c>
      <c r="H416" s="35">
        <f>Source!U197</f>
        <v>3.4944000000000002</v>
      </c>
      <c r="I416" s="36"/>
      <c r="J416" s="35"/>
    </row>
    <row r="417" spans="1:32" ht="15" x14ac:dyDescent="0.25">
      <c r="C417" s="29" t="s">
        <v>635</v>
      </c>
      <c r="G417" s="56">
        <f>ROUND(Source!AC197*Source!I197, 2)+ROUND(Source!AF197*Source!I197, 2)+ROUND(Source!AD197*Source!I197, 2)+SUM(H414:H415)</f>
        <v>91.84</v>
      </c>
      <c r="H417" s="56"/>
      <c r="I417" s="56">
        <f>Source!P197+Source!Q197+Source!S197+SUM(J414:J415)</f>
        <v>2163.9300000000003</v>
      </c>
      <c r="J417" s="56"/>
      <c r="O417" s="30">
        <f>G417</f>
        <v>91.84</v>
      </c>
      <c r="P417" s="30">
        <f>I417</f>
        <v>2163.9300000000003</v>
      </c>
    </row>
    <row r="419" spans="1:32" ht="15" x14ac:dyDescent="0.25">
      <c r="A419" s="58" t="str">
        <f>CONCATENATE("Итого по локальной смете: ",IF(Source!G199&lt;&gt;"Новая локальная смета", Source!G199, ""))</f>
        <v xml:space="preserve">Итого по локальной смете: </v>
      </c>
      <c r="B419" s="58"/>
      <c r="C419" s="58"/>
      <c r="D419" s="58"/>
      <c r="E419" s="58"/>
      <c r="F419" s="58"/>
      <c r="G419" s="56">
        <f>SUM(O406:O418)</f>
        <v>815.08</v>
      </c>
      <c r="H419" s="56"/>
      <c r="I419" s="56">
        <f>SUM(P406:P418)</f>
        <v>19204.900000000001</v>
      </c>
      <c r="J419" s="56"/>
      <c r="AF419" s="39" t="str">
        <f>CONCATENATE("Итого по локальной смете: ",IF(Source!G199&lt;&gt;"Новая локальная смета", Source!G199, ""))</f>
        <v xml:space="preserve">Итого по локальной смете: </v>
      </c>
    </row>
    <row r="421" spans="1:32" ht="15" x14ac:dyDescent="0.25">
      <c r="A421" s="58" t="s">
        <v>730</v>
      </c>
      <c r="B421" s="58"/>
      <c r="C421" s="58"/>
      <c r="D421" s="58"/>
      <c r="E421" s="58"/>
      <c r="F421" s="58"/>
    </row>
    <row r="423" spans="1:32" ht="14.25" x14ac:dyDescent="0.2">
      <c r="A423" s="51" t="s">
        <v>723</v>
      </c>
      <c r="B423" s="51"/>
      <c r="C423" s="51"/>
      <c r="D423" s="51"/>
      <c r="E423" s="51"/>
      <c r="F423" s="51"/>
      <c r="G423" s="59"/>
      <c r="H423" s="59"/>
      <c r="I423" s="59"/>
      <c r="J423" s="59"/>
    </row>
    <row r="425" spans="1:32" ht="15" x14ac:dyDescent="0.25">
      <c r="A425" s="58" t="s">
        <v>724</v>
      </c>
      <c r="B425" s="58"/>
      <c r="C425" s="58"/>
      <c r="D425" s="58"/>
      <c r="E425" s="58"/>
      <c r="F425" s="58"/>
      <c r="G425" s="56"/>
      <c r="H425" s="56"/>
      <c r="I425" s="56"/>
      <c r="J425" s="56"/>
    </row>
    <row r="427" spans="1:32" ht="14.25" x14ac:dyDescent="0.2">
      <c r="A427" s="60"/>
      <c r="B427" s="60"/>
      <c r="C427" s="61"/>
      <c r="D427" s="61"/>
      <c r="E427" s="61"/>
      <c r="F427" s="61"/>
      <c r="G427" s="61"/>
      <c r="H427" s="61"/>
      <c r="I427" s="61"/>
      <c r="J427" s="61"/>
    </row>
    <row r="428" spans="1:32" ht="14.25" x14ac:dyDescent="0.2">
      <c r="A428" s="61"/>
      <c r="B428" s="61"/>
      <c r="C428" s="62"/>
      <c r="D428" s="62"/>
      <c r="E428" s="62"/>
      <c r="F428" s="62"/>
      <c r="G428" s="62"/>
      <c r="H428" s="61"/>
      <c r="I428" s="61"/>
      <c r="J428" s="61"/>
    </row>
    <row r="429" spans="1:32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  <c r="J429" s="61"/>
    </row>
    <row r="430" spans="1:32" ht="14.25" x14ac:dyDescent="0.2">
      <c r="A430" s="60"/>
      <c r="B430" s="60"/>
      <c r="C430" s="61"/>
      <c r="D430" s="61"/>
      <c r="E430" s="61"/>
      <c r="F430" s="61"/>
      <c r="G430" s="61"/>
      <c r="H430" s="61"/>
      <c r="I430" s="61"/>
      <c r="J430" s="61"/>
    </row>
    <row r="431" spans="1:32" ht="14.25" x14ac:dyDescent="0.2">
      <c r="A431" s="61"/>
      <c r="B431" s="61"/>
      <c r="C431" s="62"/>
      <c r="D431" s="62"/>
      <c r="E431" s="62"/>
      <c r="F431" s="62"/>
      <c r="G431" s="62"/>
      <c r="H431" s="61"/>
      <c r="I431" s="61"/>
      <c r="J431" s="61"/>
    </row>
    <row r="432" spans="1:32" x14ac:dyDescent="0.2">
      <c r="A432" s="63"/>
      <c r="B432" s="63"/>
      <c r="C432" s="63"/>
      <c r="D432" s="63"/>
      <c r="E432" s="63"/>
      <c r="F432" s="63"/>
      <c r="G432" s="63"/>
      <c r="H432" s="63"/>
      <c r="I432" s="63"/>
      <c r="J432" s="63"/>
    </row>
    <row r="433" spans="1:10" x14ac:dyDescent="0.2">
      <c r="A433" s="63"/>
      <c r="B433" s="63"/>
      <c r="C433" s="63"/>
      <c r="D433" s="63"/>
      <c r="E433" s="63"/>
      <c r="F433" s="63"/>
      <c r="G433" s="63"/>
      <c r="H433" s="63"/>
      <c r="I433" s="63"/>
      <c r="J433" s="63"/>
    </row>
  </sheetData>
  <mergeCells count="184">
    <mergeCell ref="A421:F421"/>
    <mergeCell ref="A423:F423"/>
    <mergeCell ref="G423:H423"/>
    <mergeCell ref="I423:J423"/>
    <mergeCell ref="A425:F425"/>
    <mergeCell ref="G425:H425"/>
    <mergeCell ref="I425:J425"/>
    <mergeCell ref="A427:B427"/>
    <mergeCell ref="C428:G428"/>
    <mergeCell ref="A430:B430"/>
    <mergeCell ref="C431:G431"/>
    <mergeCell ref="A249:F249"/>
    <mergeCell ref="A363:F363"/>
    <mergeCell ref="A367:F367"/>
    <mergeCell ref="G367:H367"/>
    <mergeCell ref="A369:F369"/>
    <mergeCell ref="G369:H369"/>
    <mergeCell ref="A419:F419"/>
    <mergeCell ref="I419:J419"/>
    <mergeCell ref="G419:H419"/>
    <mergeCell ref="E399:G399"/>
    <mergeCell ref="E400:G400"/>
    <mergeCell ref="E401:G401"/>
    <mergeCell ref="I411:J411"/>
    <mergeCell ref="G411:H411"/>
    <mergeCell ref="I417:J417"/>
    <mergeCell ref="G417:H417"/>
    <mergeCell ref="A389:J389"/>
    <mergeCell ref="A390:J390"/>
    <mergeCell ref="A392:J392"/>
    <mergeCell ref="A393:J393"/>
    <mergeCell ref="A395:J395"/>
    <mergeCell ref="B382:E382"/>
    <mergeCell ref="G382:J382"/>
    <mergeCell ref="B383:E383"/>
    <mergeCell ref="G383:J383"/>
    <mergeCell ref="A386:J386"/>
    <mergeCell ref="A387:J387"/>
    <mergeCell ref="A374:B374"/>
    <mergeCell ref="C375:G375"/>
    <mergeCell ref="B378:E378"/>
    <mergeCell ref="G378:J378"/>
    <mergeCell ref="B379:E379"/>
    <mergeCell ref="G379:J379"/>
    <mergeCell ref="C361:H361"/>
    <mergeCell ref="I361:J361"/>
    <mergeCell ref="I363:J363"/>
    <mergeCell ref="A371:B371"/>
    <mergeCell ref="C372:G372"/>
    <mergeCell ref="I367:J367"/>
    <mergeCell ref="I369:J369"/>
    <mergeCell ref="A357:F357"/>
    <mergeCell ref="I357:J357"/>
    <mergeCell ref="G357:H357"/>
    <mergeCell ref="A359:F359"/>
    <mergeCell ref="I359:J359"/>
    <mergeCell ref="G359:H359"/>
    <mergeCell ref="A365:F365"/>
    <mergeCell ref="I351:J351"/>
    <mergeCell ref="G351:H351"/>
    <mergeCell ref="I353:J353"/>
    <mergeCell ref="G353:H353"/>
    <mergeCell ref="I355:J355"/>
    <mergeCell ref="G355:H355"/>
    <mergeCell ref="I345:J345"/>
    <mergeCell ref="G345:H345"/>
    <mergeCell ref="I347:J347"/>
    <mergeCell ref="G347:H347"/>
    <mergeCell ref="I349:J349"/>
    <mergeCell ref="G349:H349"/>
    <mergeCell ref="I339:J339"/>
    <mergeCell ref="G339:H339"/>
    <mergeCell ref="I341:J341"/>
    <mergeCell ref="G341:H341"/>
    <mergeCell ref="I343:J343"/>
    <mergeCell ref="G343:H343"/>
    <mergeCell ref="I321:J321"/>
    <mergeCell ref="G321:H321"/>
    <mergeCell ref="I329:J329"/>
    <mergeCell ref="G329:H329"/>
    <mergeCell ref="I337:J337"/>
    <mergeCell ref="G337:H337"/>
    <mergeCell ref="I299:J299"/>
    <mergeCell ref="G299:H299"/>
    <mergeCell ref="I307:J307"/>
    <mergeCell ref="G307:H307"/>
    <mergeCell ref="I313:J313"/>
    <mergeCell ref="G313:H313"/>
    <mergeCell ref="I275:J275"/>
    <mergeCell ref="G275:H275"/>
    <mergeCell ref="I283:J283"/>
    <mergeCell ref="G283:H283"/>
    <mergeCell ref="I291:J291"/>
    <mergeCell ref="G291:H291"/>
    <mergeCell ref="I249:J249"/>
    <mergeCell ref="A251:J251"/>
    <mergeCell ref="I259:J259"/>
    <mergeCell ref="G259:H259"/>
    <mergeCell ref="I267:J267"/>
    <mergeCell ref="G267:H267"/>
    <mergeCell ref="I243:J243"/>
    <mergeCell ref="G243:H243"/>
    <mergeCell ref="A245:F245"/>
    <mergeCell ref="I245:J245"/>
    <mergeCell ref="G245:H245"/>
    <mergeCell ref="C247:H247"/>
    <mergeCell ref="I247:J247"/>
    <mergeCell ref="I237:J237"/>
    <mergeCell ref="G237:H237"/>
    <mergeCell ref="I239:J239"/>
    <mergeCell ref="G239:H239"/>
    <mergeCell ref="I241:J241"/>
    <mergeCell ref="G241:H241"/>
    <mergeCell ref="I214:J214"/>
    <mergeCell ref="G214:H214"/>
    <mergeCell ref="I220:J220"/>
    <mergeCell ref="G220:H220"/>
    <mergeCell ref="I227:J227"/>
    <mergeCell ref="G227:H227"/>
    <mergeCell ref="I193:J193"/>
    <mergeCell ref="G193:H193"/>
    <mergeCell ref="I200:J200"/>
    <mergeCell ref="G200:H200"/>
    <mergeCell ref="I207:J207"/>
    <mergeCell ref="G207:H207"/>
    <mergeCell ref="I162:J162"/>
    <mergeCell ref="G162:H162"/>
    <mergeCell ref="I171:J171"/>
    <mergeCell ref="G171:H171"/>
    <mergeCell ref="I182:J182"/>
    <mergeCell ref="G182:H182"/>
    <mergeCell ref="I131:J131"/>
    <mergeCell ref="G131:H131"/>
    <mergeCell ref="I141:J141"/>
    <mergeCell ref="G141:H141"/>
    <mergeCell ref="I153:J153"/>
    <mergeCell ref="G153:H153"/>
    <mergeCell ref="I105:J105"/>
    <mergeCell ref="G105:H105"/>
    <mergeCell ref="I114:J114"/>
    <mergeCell ref="G114:H114"/>
    <mergeCell ref="I124:J124"/>
    <mergeCell ref="G124:H124"/>
    <mergeCell ref="I81:J81"/>
    <mergeCell ref="G81:H81"/>
    <mergeCell ref="I83:J83"/>
    <mergeCell ref="G83:H83"/>
    <mergeCell ref="I93:J93"/>
    <mergeCell ref="G93:H93"/>
    <mergeCell ref="I57:J57"/>
    <mergeCell ref="G57:H57"/>
    <mergeCell ref="I63:J63"/>
    <mergeCell ref="G63:H63"/>
    <mergeCell ref="I72:J72"/>
    <mergeCell ref="G72:H72"/>
    <mergeCell ref="I47:J47"/>
    <mergeCell ref="G47:H47"/>
    <mergeCell ref="I55:J55"/>
    <mergeCell ref="G55:H55"/>
    <mergeCell ref="E26:G26"/>
    <mergeCell ref="A32:J32"/>
    <mergeCell ref="I34:J34"/>
    <mergeCell ref="G34:H34"/>
    <mergeCell ref="I36:J36"/>
    <mergeCell ref="G36:H36"/>
    <mergeCell ref="E24:G24"/>
    <mergeCell ref="E25:G25"/>
    <mergeCell ref="B8:E8"/>
    <mergeCell ref="G8:J8"/>
    <mergeCell ref="A11:J11"/>
    <mergeCell ref="A12:J12"/>
    <mergeCell ref="A14:J14"/>
    <mergeCell ref="A15:J15"/>
    <mergeCell ref="I45:J45"/>
    <mergeCell ref="G45:H45"/>
    <mergeCell ref="B3:E3"/>
    <mergeCell ref="G3:J3"/>
    <mergeCell ref="B4:E4"/>
    <mergeCell ref="G4:J4"/>
    <mergeCell ref="B7:E7"/>
    <mergeCell ref="G7:J7"/>
    <mergeCell ref="A17:J17"/>
    <mergeCell ref="A18:J18"/>
    <mergeCell ref="A20:J20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3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91"/>
  <sheetViews>
    <sheetView topLeftCell="A175" workbookViewId="0">
      <selection activeCell="G199" sqref="G199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286</v>
      </c>
      <c r="C12" s="1">
        <v>0</v>
      </c>
      <c r="D12" s="1">
        <f>ROW(A228)</f>
        <v>228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B228</f>
        <v>286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СП-1</v>
      </c>
      <c r="H18" s="2"/>
      <c r="I18" s="2"/>
      <c r="J18" s="2"/>
      <c r="K18" s="2"/>
      <c r="L18" s="2"/>
      <c r="M18" s="2"/>
      <c r="N18" s="2"/>
      <c r="O18" s="2">
        <f t="shared" ref="O18:AT18" si="1">O228</f>
        <v>474365.27</v>
      </c>
      <c r="P18" s="2">
        <f t="shared" si="1"/>
        <v>351072.27</v>
      </c>
      <c r="Q18" s="2">
        <f t="shared" si="1"/>
        <v>36841.64</v>
      </c>
      <c r="R18" s="2">
        <f t="shared" si="1"/>
        <v>13678.59</v>
      </c>
      <c r="S18" s="2">
        <f t="shared" si="1"/>
        <v>86451.36</v>
      </c>
      <c r="T18" s="2">
        <f t="shared" si="1"/>
        <v>0</v>
      </c>
      <c r="U18" s="2">
        <f t="shared" si="1"/>
        <v>366.76063680000004</v>
      </c>
      <c r="V18" s="2">
        <f t="shared" si="1"/>
        <v>43.32865919999999</v>
      </c>
      <c r="W18" s="2">
        <f t="shared" si="1"/>
        <v>0</v>
      </c>
      <c r="X18" s="2">
        <f t="shared" si="1"/>
        <v>82585.7</v>
      </c>
      <c r="Y18" s="2">
        <f t="shared" si="1"/>
        <v>51271.199999999997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154585.5</v>
      </c>
      <c r="AP18" s="2">
        <f t="shared" si="1"/>
        <v>0</v>
      </c>
      <c r="AQ18" s="2">
        <f t="shared" si="1"/>
        <v>0</v>
      </c>
      <c r="AR18" s="2">
        <f t="shared" si="1"/>
        <v>624677.29</v>
      </c>
      <c r="AS18" s="2">
        <f t="shared" si="1"/>
        <v>304016.8</v>
      </c>
      <c r="AT18" s="2">
        <f t="shared" si="1"/>
        <v>300399.34999999998</v>
      </c>
      <c r="AU18" s="2">
        <f t="shared" ref="AU18:BZ18" si="2">AU228</f>
        <v>20261.14</v>
      </c>
      <c r="AV18" s="2">
        <f t="shared" si="2"/>
        <v>196486.77</v>
      </c>
      <c r="AW18" s="2">
        <f t="shared" si="2"/>
        <v>351072.27</v>
      </c>
      <c r="AX18" s="2">
        <f t="shared" si="2"/>
        <v>154585.5</v>
      </c>
      <c r="AY18" s="2">
        <f t="shared" si="2"/>
        <v>196486.77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CA228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DG228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EM228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FS228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ROW(A162)</f>
        <v>162</v>
      </c>
      <c r="E20" s="1"/>
      <c r="F20" s="1" t="s">
        <v>16</v>
      </c>
      <c r="G20" s="1" t="s">
        <v>6</v>
      </c>
      <c r="H20" s="1" t="s">
        <v>3</v>
      </c>
      <c r="I20" s="1">
        <v>0</v>
      </c>
      <c r="J20" s="1" t="s">
        <v>17</v>
      </c>
      <c r="K20" s="1">
        <v>-1</v>
      </c>
      <c r="L20" s="1" t="s">
        <v>16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B162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11</v>
      </c>
      <c r="G22" s="2">
        <f t="shared" si="7"/>
        <v>0</v>
      </c>
      <c r="H22" s="2"/>
      <c r="I22" s="2"/>
      <c r="J22" s="2"/>
      <c r="K22" s="2"/>
      <c r="L22" s="2"/>
      <c r="M22" s="2"/>
      <c r="N22" s="2"/>
      <c r="O22" s="2">
        <f t="shared" ref="O22:AT22" si="8">O162</f>
        <v>464095.27</v>
      </c>
      <c r="P22" s="2">
        <f t="shared" si="8"/>
        <v>351072.27</v>
      </c>
      <c r="Q22" s="2">
        <f t="shared" si="8"/>
        <v>36841.64</v>
      </c>
      <c r="R22" s="2">
        <f t="shared" si="8"/>
        <v>13678.59</v>
      </c>
      <c r="S22" s="2">
        <f t="shared" si="8"/>
        <v>76181.36</v>
      </c>
      <c r="T22" s="2">
        <f t="shared" si="8"/>
        <v>0</v>
      </c>
      <c r="U22" s="2">
        <f t="shared" si="8"/>
        <v>335.71423680000004</v>
      </c>
      <c r="V22" s="2">
        <f t="shared" si="8"/>
        <v>43.32865919999999</v>
      </c>
      <c r="W22" s="2">
        <f t="shared" si="8"/>
        <v>0</v>
      </c>
      <c r="X22" s="2">
        <f t="shared" si="8"/>
        <v>76937.2</v>
      </c>
      <c r="Y22" s="2">
        <f t="shared" si="8"/>
        <v>47984.800000000003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154585.5</v>
      </c>
      <c r="AP22" s="2">
        <f t="shared" si="8"/>
        <v>0</v>
      </c>
      <c r="AQ22" s="2">
        <f t="shared" si="8"/>
        <v>0</v>
      </c>
      <c r="AR22" s="2">
        <f t="shared" si="8"/>
        <v>605472.39</v>
      </c>
      <c r="AS22" s="2">
        <f t="shared" si="8"/>
        <v>304016.8</v>
      </c>
      <c r="AT22" s="2">
        <f t="shared" si="8"/>
        <v>300399.34999999998</v>
      </c>
      <c r="AU22" s="2">
        <f t="shared" ref="AU22:BZ22" si="9">AU162</f>
        <v>1056.24</v>
      </c>
      <c r="AV22" s="2">
        <f t="shared" si="9"/>
        <v>196486.77</v>
      </c>
      <c r="AW22" s="2">
        <f t="shared" si="9"/>
        <v>351072.27</v>
      </c>
      <c r="AX22" s="2">
        <f t="shared" si="9"/>
        <v>154585.5</v>
      </c>
      <c r="AY22" s="2">
        <f t="shared" si="9"/>
        <v>196486.77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CA162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ROW(A78)</f>
        <v>78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B78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O78</f>
        <v>447091.21</v>
      </c>
      <c r="P26" s="2">
        <f t="shared" si="15"/>
        <v>351072.27</v>
      </c>
      <c r="Q26" s="2">
        <f t="shared" si="15"/>
        <v>26440.91</v>
      </c>
      <c r="R26" s="2">
        <f t="shared" si="15"/>
        <v>9937</v>
      </c>
      <c r="S26" s="2">
        <f t="shared" si="15"/>
        <v>69578.03</v>
      </c>
      <c r="T26" s="2">
        <f t="shared" si="15"/>
        <v>0</v>
      </c>
      <c r="U26" s="2">
        <f t="shared" si="15"/>
        <v>307.68641280000003</v>
      </c>
      <c r="V26" s="2">
        <f t="shared" si="15"/>
        <v>30.412819199999994</v>
      </c>
      <c r="W26" s="2">
        <f t="shared" si="15"/>
        <v>0</v>
      </c>
      <c r="X26" s="2">
        <f t="shared" si="15"/>
        <v>68084.929999999993</v>
      </c>
      <c r="Y26" s="2">
        <f t="shared" si="15"/>
        <v>42680.56</v>
      </c>
      <c r="Z26" s="2">
        <f t="shared" si="15"/>
        <v>0</v>
      </c>
      <c r="AA26" s="2">
        <f t="shared" si="15"/>
        <v>0</v>
      </c>
      <c r="AB26" s="2">
        <f t="shared" si="15"/>
        <v>447091.21</v>
      </c>
      <c r="AC26" s="2">
        <f t="shared" si="15"/>
        <v>351072.27</v>
      </c>
      <c r="AD26" s="2">
        <f t="shared" si="15"/>
        <v>26440.91</v>
      </c>
      <c r="AE26" s="2">
        <f t="shared" si="15"/>
        <v>9937</v>
      </c>
      <c r="AF26" s="2">
        <f t="shared" si="15"/>
        <v>69578.03</v>
      </c>
      <c r="AG26" s="2">
        <f t="shared" si="15"/>
        <v>0</v>
      </c>
      <c r="AH26" s="2">
        <f t="shared" si="15"/>
        <v>307.68641280000003</v>
      </c>
      <c r="AI26" s="2">
        <f t="shared" si="15"/>
        <v>30.412819199999994</v>
      </c>
      <c r="AJ26" s="2">
        <f t="shared" si="15"/>
        <v>0</v>
      </c>
      <c r="AK26" s="2">
        <f t="shared" si="15"/>
        <v>68084.929999999993</v>
      </c>
      <c r="AL26" s="2">
        <f t="shared" si="15"/>
        <v>42680.56</v>
      </c>
      <c r="AM26" s="2">
        <f t="shared" si="15"/>
        <v>0</v>
      </c>
      <c r="AN26" s="2">
        <f t="shared" si="15"/>
        <v>0</v>
      </c>
      <c r="AO26" s="2">
        <f t="shared" si="15"/>
        <v>154585.5</v>
      </c>
      <c r="AP26" s="2">
        <f t="shared" si="15"/>
        <v>0</v>
      </c>
      <c r="AQ26" s="2">
        <f t="shared" si="15"/>
        <v>0</v>
      </c>
      <c r="AR26" s="2">
        <f t="shared" si="15"/>
        <v>570397.56000000006</v>
      </c>
      <c r="AS26" s="2">
        <f t="shared" si="15"/>
        <v>276062.78999999998</v>
      </c>
      <c r="AT26" s="2">
        <f t="shared" si="15"/>
        <v>293278.53000000003</v>
      </c>
      <c r="AU26" s="2">
        <f t="shared" ref="AU26:BZ26" si="16">AU78</f>
        <v>1056.24</v>
      </c>
      <c r="AV26" s="2">
        <f t="shared" si="16"/>
        <v>196486.77</v>
      </c>
      <c r="AW26" s="2">
        <f t="shared" si="16"/>
        <v>351072.27</v>
      </c>
      <c r="AX26" s="2">
        <f t="shared" si="16"/>
        <v>154585.5</v>
      </c>
      <c r="AY26" s="2">
        <f t="shared" si="16"/>
        <v>196486.77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154585.5</v>
      </c>
      <c r="BY26" s="2">
        <f t="shared" si="16"/>
        <v>0</v>
      </c>
      <c r="BZ26" s="2">
        <f t="shared" si="16"/>
        <v>0</v>
      </c>
      <c r="CA26" s="2">
        <f t="shared" ref="CA26:DF26" si="17">CA78</f>
        <v>570397.56000000006</v>
      </c>
      <c r="CB26" s="2">
        <f t="shared" si="17"/>
        <v>276062.78999999998</v>
      </c>
      <c r="CC26" s="2">
        <f t="shared" si="17"/>
        <v>293278.53000000003</v>
      </c>
      <c r="CD26" s="2">
        <f t="shared" si="17"/>
        <v>1056.24</v>
      </c>
      <c r="CE26" s="2">
        <f t="shared" si="17"/>
        <v>196486.77000000002</v>
      </c>
      <c r="CF26" s="2">
        <f t="shared" si="17"/>
        <v>351072.27</v>
      </c>
      <c r="CG26" s="2">
        <f t="shared" si="17"/>
        <v>154585.5</v>
      </c>
      <c r="CH26" s="2">
        <f t="shared" si="17"/>
        <v>196486.77000000002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DG78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EM78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FS78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20</v>
      </c>
      <c r="F28" t="s">
        <v>21</v>
      </c>
      <c r="G28" t="s">
        <v>22</v>
      </c>
      <c r="H28" t="s">
        <v>23</v>
      </c>
      <c r="I28">
        <v>43.2</v>
      </c>
      <c r="J28">
        <v>0</v>
      </c>
      <c r="O28">
        <f>0</f>
        <v>0</v>
      </c>
      <c r="P28">
        <f>0</f>
        <v>0</v>
      </c>
      <c r="Q28">
        <f>0</f>
        <v>0</v>
      </c>
      <c r="R28">
        <f>0</f>
        <v>0</v>
      </c>
      <c r="S28">
        <f>0</f>
        <v>0</v>
      </c>
      <c r="T28">
        <f>0</f>
        <v>0</v>
      </c>
      <c r="U28">
        <f>0</f>
        <v>0</v>
      </c>
      <c r="V28">
        <f>0</f>
        <v>0</v>
      </c>
      <c r="W28">
        <f>0</f>
        <v>0</v>
      </c>
      <c r="X28">
        <f>0</f>
        <v>0</v>
      </c>
      <c r="Y28">
        <f>0</f>
        <v>0</v>
      </c>
      <c r="AA28">
        <v>35896806</v>
      </c>
      <c r="AB28">
        <f>ROUND((AK28),2)</f>
        <v>10.4</v>
      </c>
      <c r="AC28">
        <f>0</f>
        <v>0</v>
      </c>
      <c r="AD28">
        <f>0</f>
        <v>0</v>
      </c>
      <c r="AE28">
        <f>0</f>
        <v>0</v>
      </c>
      <c r="AF28">
        <f>0</f>
        <v>0</v>
      </c>
      <c r="AG28">
        <f>0</f>
        <v>0</v>
      </c>
      <c r="AH28">
        <f>0</f>
        <v>0</v>
      </c>
      <c r="AI28">
        <f>0</f>
        <v>0</v>
      </c>
      <c r="AJ28">
        <f>0</f>
        <v>0</v>
      </c>
      <c r="AK28">
        <v>10.4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13.52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700004</v>
      </c>
      <c r="BN28">
        <v>0</v>
      </c>
      <c r="BO28" t="s">
        <v>21</v>
      </c>
      <c r="BP28">
        <v>1</v>
      </c>
      <c r="BQ28">
        <v>19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AB28*AZ28</f>
        <v>140.608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EE28">
        <v>31266032</v>
      </c>
      <c r="EF28">
        <v>19</v>
      </c>
      <c r="EG28" t="s">
        <v>25</v>
      </c>
      <c r="EH28">
        <v>0</v>
      </c>
      <c r="EI28" t="s">
        <v>3</v>
      </c>
      <c r="EJ28">
        <v>1</v>
      </c>
      <c r="EK28">
        <v>700004</v>
      </c>
      <c r="EL28" t="s">
        <v>26</v>
      </c>
      <c r="EM28" t="s">
        <v>27</v>
      </c>
      <c r="EO28" t="s">
        <v>3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ref="FR28:FR59" si="21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1375969549</v>
      </c>
      <c r="GG28">
        <v>2</v>
      </c>
      <c r="GH28">
        <v>1</v>
      </c>
      <c r="GI28">
        <v>2</v>
      </c>
      <c r="GJ28">
        <v>2</v>
      </c>
      <c r="GK28">
        <f>ROUND(R28*(R12)/100,2)</f>
        <v>0</v>
      </c>
      <c r="GL28">
        <f t="shared" ref="GL28:GL59" si="22">ROUND(IF(AND(BH28=3,BI28=3,FS28&lt;&gt;0),P28,0),2)</f>
        <v>0</v>
      </c>
      <c r="GM28">
        <f>ROUND(CP28*I28,2)</f>
        <v>6074.27</v>
      </c>
      <c r="GN28">
        <f>IF(OR(BI28=0,BI28=1),ROUND(CP28*I28,2),0)</f>
        <v>6074.27</v>
      </c>
      <c r="GO28">
        <f>IF(BI28=2,ROUND(CP28*I28,2),0)</f>
        <v>0</v>
      </c>
      <c r="GP28">
        <f>IF(BI28=4,ROUND(CP28*I28,2)+GX28,0)</f>
        <v>0</v>
      </c>
      <c r="GR28">
        <v>0</v>
      </c>
      <c r="GS28">
        <v>3</v>
      </c>
      <c r="GU28" t="s">
        <v>3</v>
      </c>
      <c r="GV28">
        <f>0</f>
        <v>0</v>
      </c>
      <c r="GW28">
        <v>1</v>
      </c>
      <c r="GX28">
        <f t="shared" ref="GX28:GX59" si="23">ROUND(GV28*GW28*I28,2)</f>
        <v>0</v>
      </c>
      <c r="GY28">
        <v>0</v>
      </c>
      <c r="GZ28"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29</v>
      </c>
      <c r="G29" t="s">
        <v>30</v>
      </c>
      <c r="H29" t="s">
        <v>23</v>
      </c>
      <c r="I29">
        <v>43.2</v>
      </c>
      <c r="J29">
        <v>0</v>
      </c>
      <c r="O29">
        <f>0</f>
        <v>0</v>
      </c>
      <c r="P29">
        <f>0</f>
        <v>0</v>
      </c>
      <c r="Q29">
        <f>0</f>
        <v>0</v>
      </c>
      <c r="R29">
        <f>0</f>
        <v>0</v>
      </c>
      <c r="S29">
        <f>0</f>
        <v>0</v>
      </c>
      <c r="T29">
        <f>0</f>
        <v>0</v>
      </c>
      <c r="U29">
        <f>0</f>
        <v>0</v>
      </c>
      <c r="V29">
        <f>0</f>
        <v>0</v>
      </c>
      <c r="W29">
        <f>0</f>
        <v>0</v>
      </c>
      <c r="X29">
        <f>0</f>
        <v>0</v>
      </c>
      <c r="Y29">
        <f>0</f>
        <v>0</v>
      </c>
      <c r="AA29">
        <v>35896806</v>
      </c>
      <c r="AB29">
        <f>ROUND((AK29),2)</f>
        <v>3.86</v>
      </c>
      <c r="AC29">
        <f>0</f>
        <v>0</v>
      </c>
      <c r="AD29">
        <f>0</f>
        <v>0</v>
      </c>
      <c r="AE29">
        <f>0</f>
        <v>0</v>
      </c>
      <c r="AF29">
        <f>0</f>
        <v>0</v>
      </c>
      <c r="AG29">
        <f>0</f>
        <v>0</v>
      </c>
      <c r="AH29">
        <f>0</f>
        <v>0</v>
      </c>
      <c r="AI29">
        <f>0</f>
        <v>0</v>
      </c>
      <c r="AJ29">
        <f>0</f>
        <v>0</v>
      </c>
      <c r="AK29">
        <v>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7.72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700005</v>
      </c>
      <c r="BN29">
        <v>0</v>
      </c>
      <c r="BO29" t="s">
        <v>29</v>
      </c>
      <c r="BP29">
        <v>1</v>
      </c>
      <c r="BQ29">
        <v>10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AB29*AZ29</f>
        <v>29.799199999999999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EE29">
        <v>31266033</v>
      </c>
      <c r="EF29">
        <v>10</v>
      </c>
      <c r="EG29" t="s">
        <v>32</v>
      </c>
      <c r="EH29">
        <v>0</v>
      </c>
      <c r="EI29" t="s">
        <v>3</v>
      </c>
      <c r="EJ29">
        <v>1</v>
      </c>
      <c r="EK29">
        <v>700005</v>
      </c>
      <c r="EL29" t="s">
        <v>33</v>
      </c>
      <c r="EM29" t="s">
        <v>34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21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-1663723109</v>
      </c>
      <c r="GG29">
        <v>2</v>
      </c>
      <c r="GH29">
        <v>1</v>
      </c>
      <c r="GI29">
        <v>2</v>
      </c>
      <c r="GJ29">
        <v>2</v>
      </c>
      <c r="GK29">
        <f>ROUND(R29*(R12)/100,2)</f>
        <v>0</v>
      </c>
      <c r="GL29">
        <f t="shared" si="22"/>
        <v>0</v>
      </c>
      <c r="GM29">
        <f>ROUND(CP29*I29,2)</f>
        <v>1287.33</v>
      </c>
      <c r="GN29">
        <f>IF(OR(BI29=0,BI29=1),ROUND(CP29*I29,2),0)</f>
        <v>1287.33</v>
      </c>
      <c r="GO29">
        <f>IF(BI29=2,ROUND(CP29*I29,2),0)</f>
        <v>0</v>
      </c>
      <c r="GP29">
        <f>IF(BI29=4,ROUND(CP29*I29,2)+GX29,0)</f>
        <v>0</v>
      </c>
      <c r="GR29">
        <v>0</v>
      </c>
      <c r="GS29">
        <v>3</v>
      </c>
      <c r="GU29" t="s">
        <v>3</v>
      </c>
      <c r="GV29">
        <f>0</f>
        <v>0</v>
      </c>
      <c r="GW29">
        <v>1</v>
      </c>
      <c r="GX29">
        <f t="shared" si="23"/>
        <v>0</v>
      </c>
      <c r="GY29">
        <v>0</v>
      </c>
      <c r="GZ29"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ROW(SmtRes!A6)</f>
        <v>6</v>
      </c>
      <c r="D30">
        <f>ROW(EtalonRes!A7)</f>
        <v>7</v>
      </c>
      <c r="E30" t="s">
        <v>35</v>
      </c>
      <c r="F30" t="s">
        <v>36</v>
      </c>
      <c r="G30" t="s">
        <v>37</v>
      </c>
      <c r="H30" t="s">
        <v>38</v>
      </c>
      <c r="I30">
        <f>ROUND(17.28/100,9)</f>
        <v>0.17280000000000001</v>
      </c>
      <c r="J30">
        <v>0</v>
      </c>
      <c r="O30">
        <f>ROUND(CP30,2)</f>
        <v>12736.38</v>
      </c>
      <c r="P30">
        <f>ROUND(CQ30*I30,2)</f>
        <v>116.06</v>
      </c>
      <c r="Q30">
        <f>ROUND(CR30*I30,2)</f>
        <v>6358.05</v>
      </c>
      <c r="R30">
        <f>ROUND(CS30*I30,2)</f>
        <v>2485.19</v>
      </c>
      <c r="S30">
        <f>ROUND(CT30*I30,2)</f>
        <v>6262.27</v>
      </c>
      <c r="T30">
        <f>ROUND(CU30*I30,2)</f>
        <v>0</v>
      </c>
      <c r="U30">
        <f>CV30*I30</f>
        <v>28.930867200000002</v>
      </c>
      <c r="V30">
        <f>CW30*I30</f>
        <v>7.1311104000000007</v>
      </c>
      <c r="W30">
        <f>ROUND(CX30*I30,2)</f>
        <v>0</v>
      </c>
      <c r="X30">
        <f t="shared" ref="X30:Y32" si="24">ROUND(CY30,2)</f>
        <v>10584.43</v>
      </c>
      <c r="Y30">
        <f t="shared" si="24"/>
        <v>6648.07</v>
      </c>
      <c r="AA30">
        <v>35896806</v>
      </c>
      <c r="AB30">
        <f>ROUND((AC30+AD30+AF30),2)</f>
        <v>6096.44</v>
      </c>
      <c r="AC30">
        <f>ROUND((ES30),2)</f>
        <v>65.209999999999994</v>
      </c>
      <c r="AD30">
        <f>ROUND(((((ET30*1.2))-((EU30*1.2)))+AE30),2)</f>
        <v>4628.21</v>
      </c>
      <c r="AE30">
        <f>ROUND(((EU30*1.2)),2)</f>
        <v>556.79</v>
      </c>
      <c r="AF30">
        <f>ROUND(((EV30*1.2)),2)</f>
        <v>1403.02</v>
      </c>
      <c r="AG30">
        <f>ROUND((AP30),2)</f>
        <v>0</v>
      </c>
      <c r="AH30">
        <f>((EW30*1.2))</f>
        <v>167.42400000000001</v>
      </c>
      <c r="AI30">
        <f>((EX30*1.2))</f>
        <v>41.268000000000001</v>
      </c>
      <c r="AJ30">
        <f>ROUND((AS30),2)</f>
        <v>0</v>
      </c>
      <c r="AK30">
        <v>5091.2299999999996</v>
      </c>
      <c r="AL30">
        <v>65.209999999999994</v>
      </c>
      <c r="AM30">
        <v>3856.84</v>
      </c>
      <c r="AN30">
        <v>463.99</v>
      </c>
      <c r="AO30">
        <v>1169.18</v>
      </c>
      <c r="AP30">
        <v>0</v>
      </c>
      <c r="AQ30">
        <v>139.52000000000001</v>
      </c>
      <c r="AR30">
        <v>34.39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25.83</v>
      </c>
      <c r="BB30">
        <v>7.95</v>
      </c>
      <c r="BC30">
        <v>10.3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39</v>
      </c>
      <c r="BM30">
        <v>27003</v>
      </c>
      <c r="BN30">
        <v>0</v>
      </c>
      <c r="BO30" t="s">
        <v>36</v>
      </c>
      <c r="BP30">
        <v>1</v>
      </c>
      <c r="BQ30">
        <v>2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603</v>
      </c>
      <c r="CO30">
        <v>0</v>
      </c>
      <c r="CP30">
        <f>(P30+Q30+S30)</f>
        <v>12736.380000000001</v>
      </c>
      <c r="CQ30">
        <f>AC30*BC30</f>
        <v>671.66300000000001</v>
      </c>
      <c r="CR30">
        <f>AD30*BB30</f>
        <v>36794.269500000002</v>
      </c>
      <c r="CS30">
        <f>AE30*BS30</f>
        <v>14381.885699999999</v>
      </c>
      <c r="CT30">
        <f>AF30*BA30</f>
        <v>36240.006600000001</v>
      </c>
      <c r="CU30">
        <f t="shared" ref="CU30:CX32" si="25">AG30</f>
        <v>0</v>
      </c>
      <c r="CV30">
        <f t="shared" si="25"/>
        <v>167.42400000000001</v>
      </c>
      <c r="CW30">
        <f t="shared" si="25"/>
        <v>41.268000000000001</v>
      </c>
      <c r="CX30">
        <f t="shared" si="25"/>
        <v>0</v>
      </c>
      <c r="CY30">
        <f>(((S30+R30)*AT30)/100)</f>
        <v>10584.426600000001</v>
      </c>
      <c r="CZ30">
        <f>(((S30+R30)*AU30)/100)</f>
        <v>6648.0696000000007</v>
      </c>
      <c r="DC30" t="s">
        <v>3</v>
      </c>
      <c r="DD30" t="s">
        <v>3</v>
      </c>
      <c r="DE30" t="s">
        <v>40</v>
      </c>
      <c r="DF30" t="s">
        <v>40</v>
      </c>
      <c r="DG30" t="s">
        <v>40</v>
      </c>
      <c r="DH30" t="s">
        <v>3</v>
      </c>
      <c r="DI30" t="s">
        <v>40</v>
      </c>
      <c r="DJ30" t="s">
        <v>40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38</v>
      </c>
      <c r="DW30" t="s">
        <v>38</v>
      </c>
      <c r="DX30">
        <v>100</v>
      </c>
      <c r="EE30">
        <v>31265883</v>
      </c>
      <c r="EF30">
        <v>2</v>
      </c>
      <c r="EG30" t="s">
        <v>41</v>
      </c>
      <c r="EH30">
        <v>0</v>
      </c>
      <c r="EI30" t="s">
        <v>3</v>
      </c>
      <c r="EJ30">
        <v>1</v>
      </c>
      <c r="EK30">
        <v>27003</v>
      </c>
      <c r="EL30" t="s">
        <v>42</v>
      </c>
      <c r="EM30" t="s">
        <v>43</v>
      </c>
      <c r="EO30" t="s">
        <v>44</v>
      </c>
      <c r="EQ30">
        <v>512</v>
      </c>
      <c r="ER30">
        <v>5091.2299999999996</v>
      </c>
      <c r="ES30">
        <v>65.209999999999994</v>
      </c>
      <c r="ET30">
        <v>3856.84</v>
      </c>
      <c r="EU30">
        <v>463.99</v>
      </c>
      <c r="EV30">
        <v>1169.18</v>
      </c>
      <c r="EW30">
        <v>139.52000000000001</v>
      </c>
      <c r="EX30">
        <v>34.39</v>
      </c>
      <c r="EY30">
        <v>0</v>
      </c>
      <c r="FQ30">
        <v>0</v>
      </c>
      <c r="FR30">
        <f t="shared" si="21"/>
        <v>0</v>
      </c>
      <c r="FS30">
        <v>0</v>
      </c>
      <c r="FV30" t="s">
        <v>45</v>
      </c>
      <c r="FW30" t="s">
        <v>46</v>
      </c>
      <c r="FX30">
        <v>142</v>
      </c>
      <c r="FY30">
        <v>95</v>
      </c>
      <c r="GA30" t="s">
        <v>3</v>
      </c>
      <c r="GD30">
        <v>0</v>
      </c>
      <c r="GF30">
        <v>-1208374632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2"/>
        <v>0</v>
      </c>
      <c r="GM30">
        <f>ROUND(O30+X30+Y30+GK30,2)+GX30</f>
        <v>29968.880000000001</v>
      </c>
      <c r="GN30">
        <f>IF(OR(BI30=0,BI30=1),ROUND(O30+X30+Y30+GK30,2),0)</f>
        <v>29968.880000000001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3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47</v>
      </c>
      <c r="F31" t="s">
        <v>48</v>
      </c>
      <c r="G31" t="s">
        <v>49</v>
      </c>
      <c r="H31" t="s">
        <v>50</v>
      </c>
      <c r="I31">
        <v>17.28</v>
      </c>
      <c r="J31">
        <v>0</v>
      </c>
      <c r="O31">
        <f>ROUND(CP31,2)</f>
        <v>154585.5</v>
      </c>
      <c r="P31">
        <f>ROUND(CQ31*I31,2)</f>
        <v>154585.5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4"/>
        <v>0</v>
      </c>
      <c r="Y31">
        <f t="shared" si="24"/>
        <v>0</v>
      </c>
      <c r="AA31">
        <v>35896806</v>
      </c>
      <c r="AB31">
        <f>ROUND((AC31+AD31+AF31),2)</f>
        <v>964</v>
      </c>
      <c r="AC31">
        <f>ROUND((ES31),2)</f>
        <v>964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>ROUND((AP31),2)</f>
        <v>0</v>
      </c>
      <c r="AH31">
        <f>(EW31)</f>
        <v>0</v>
      </c>
      <c r="AI31">
        <f>(EX31)</f>
        <v>0</v>
      </c>
      <c r="AJ31">
        <f>ROUND((AS31),2)</f>
        <v>0</v>
      </c>
      <c r="AK31">
        <v>964</v>
      </c>
      <c r="AL31">
        <v>964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9.2799999999999994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52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154585.5</v>
      </c>
      <c r="CQ31">
        <f>AC31*BC31</f>
        <v>8945.92</v>
      </c>
      <c r="CR31">
        <f>AD31*BB31</f>
        <v>0</v>
      </c>
      <c r="CS31">
        <f>AE31*BS31</f>
        <v>0</v>
      </c>
      <c r="CT31">
        <f>AF31*BA31</f>
        <v>0</v>
      </c>
      <c r="CU31">
        <f t="shared" si="25"/>
        <v>0</v>
      </c>
      <c r="CV31">
        <f t="shared" si="25"/>
        <v>0</v>
      </c>
      <c r="CW31">
        <f t="shared" si="25"/>
        <v>0</v>
      </c>
      <c r="CX31">
        <f t="shared" si="25"/>
        <v>0</v>
      </c>
      <c r="CY31">
        <f>(((S31+R31)*AT31)/100)</f>
        <v>0</v>
      </c>
      <c r="CZ31">
        <f>(((S31+R31)*AU31)/100)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50</v>
      </c>
      <c r="DW31" t="s">
        <v>50</v>
      </c>
      <c r="DX31">
        <v>1</v>
      </c>
      <c r="EE31">
        <v>31266022</v>
      </c>
      <c r="EF31">
        <v>8</v>
      </c>
      <c r="EG31" t="s">
        <v>53</v>
      </c>
      <c r="EH31">
        <v>0</v>
      </c>
      <c r="EI31" t="s">
        <v>3</v>
      </c>
      <c r="EJ31">
        <v>1</v>
      </c>
      <c r="EK31">
        <v>500001</v>
      </c>
      <c r="EL31" t="s">
        <v>54</v>
      </c>
      <c r="EM31" t="s">
        <v>55</v>
      </c>
      <c r="EO31" t="s">
        <v>3</v>
      </c>
      <c r="EQ31">
        <v>0</v>
      </c>
      <c r="ER31">
        <v>964</v>
      </c>
      <c r="ES31">
        <v>964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154585.5</v>
      </c>
      <c r="FR31">
        <f t="shared" si="21"/>
        <v>0</v>
      </c>
      <c r="FS31">
        <v>1</v>
      </c>
      <c r="FX31">
        <v>0</v>
      </c>
      <c r="FY31">
        <v>0</v>
      </c>
      <c r="GA31" t="s">
        <v>3</v>
      </c>
      <c r="GD31">
        <v>0</v>
      </c>
      <c r="GF31">
        <v>212161322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22"/>
        <v>0</v>
      </c>
      <c r="GM31">
        <f>ROUND(O31+X31+Y31+GK31,2)+GX31</f>
        <v>154585.5</v>
      </c>
      <c r="GN31">
        <f>IF(OR(BI31=0,BI31=1),ROUND(O31+X31+Y31+GK31,2),0)</f>
        <v>154585.5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3</v>
      </c>
      <c r="GT31">
        <v>0</v>
      </c>
      <c r="GU31" t="s">
        <v>3</v>
      </c>
      <c r="GV31">
        <f>ROUND(GT31,2)</f>
        <v>0</v>
      </c>
      <c r="GW31">
        <v>1</v>
      </c>
      <c r="GX31">
        <f t="shared" si="23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ROW(EtalonRes!A13)</f>
        <v>13</v>
      </c>
      <c r="E32" t="s">
        <v>56</v>
      </c>
      <c r="F32" t="s">
        <v>57</v>
      </c>
      <c r="G32" t="s">
        <v>58</v>
      </c>
      <c r="H32" t="s">
        <v>38</v>
      </c>
      <c r="I32">
        <f>ROUND(17.28/100,9)</f>
        <v>0.17280000000000001</v>
      </c>
      <c r="J32">
        <v>0</v>
      </c>
      <c r="O32">
        <f>ROUND(CP32,2)</f>
        <v>6906.54</v>
      </c>
      <c r="P32">
        <f>ROUND(CQ32*I32,2)</f>
        <v>0</v>
      </c>
      <c r="Q32">
        <f>ROUND(CR32*I32,2)</f>
        <v>5217.9799999999996</v>
      </c>
      <c r="R32">
        <f>ROUND(CS32*I32,2)</f>
        <v>1995.11</v>
      </c>
      <c r="S32">
        <f>ROUND(CT32*I32,2)</f>
        <v>1688.56</v>
      </c>
      <c r="T32">
        <f>ROUND(CU32*I32,2)</f>
        <v>0</v>
      </c>
      <c r="U32">
        <f>CV32*I32</f>
        <v>7.9335936</v>
      </c>
      <c r="V32">
        <f>CW32*I32</f>
        <v>6.1337087999999991</v>
      </c>
      <c r="W32">
        <f>ROUND(CX32*I32,2)</f>
        <v>0</v>
      </c>
      <c r="X32">
        <f t="shared" si="24"/>
        <v>4457.24</v>
      </c>
      <c r="Y32">
        <f t="shared" si="24"/>
        <v>2799.59</v>
      </c>
      <c r="AA32">
        <v>35896806</v>
      </c>
      <c r="AB32">
        <f>ROUND((AC32+AD32+AF32),2)</f>
        <v>3594.14</v>
      </c>
      <c r="AC32">
        <f>ROUND((ES32),2)</f>
        <v>0</v>
      </c>
      <c r="AD32">
        <f>ROUND(((((ET32*1.2))-((EU32*1.2)))+AE32),2)</f>
        <v>3215.83</v>
      </c>
      <c r="AE32">
        <f>ROUND(((EU32*1.2)),2)</f>
        <v>446.99</v>
      </c>
      <c r="AF32">
        <f>ROUND(((EV32*1.2)),2)</f>
        <v>378.31</v>
      </c>
      <c r="AG32">
        <f>ROUND((AP32),2)</f>
        <v>0</v>
      </c>
      <c r="AH32">
        <f>((EW32*1.2))</f>
        <v>45.911999999999999</v>
      </c>
      <c r="AI32">
        <f>((EX32*1.2))</f>
        <v>35.495999999999995</v>
      </c>
      <c r="AJ32">
        <f>ROUND((AS32),2)</f>
        <v>0</v>
      </c>
      <c r="AK32">
        <v>2995.12</v>
      </c>
      <c r="AL32">
        <v>0</v>
      </c>
      <c r="AM32">
        <v>2679.86</v>
      </c>
      <c r="AN32">
        <v>372.49</v>
      </c>
      <c r="AO32">
        <v>315.26</v>
      </c>
      <c r="AP32">
        <v>0</v>
      </c>
      <c r="AQ32">
        <v>38.26</v>
      </c>
      <c r="AR32">
        <v>29.58</v>
      </c>
      <c r="AS32">
        <v>0</v>
      </c>
      <c r="AT32">
        <v>121</v>
      </c>
      <c r="AU32">
        <v>76</v>
      </c>
      <c r="AV32">
        <v>1</v>
      </c>
      <c r="AW32">
        <v>1</v>
      </c>
      <c r="AZ32">
        <v>1</v>
      </c>
      <c r="BA32">
        <v>25.83</v>
      </c>
      <c r="BB32">
        <v>9.39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27003</v>
      </c>
      <c r="BN32">
        <v>0</v>
      </c>
      <c r="BO32" t="s">
        <v>57</v>
      </c>
      <c r="BP32">
        <v>1</v>
      </c>
      <c r="BQ32">
        <v>2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142</v>
      </c>
      <c r="CA32">
        <v>95</v>
      </c>
      <c r="CF32">
        <v>0</v>
      </c>
      <c r="CG32">
        <v>0</v>
      </c>
      <c r="CM32">
        <v>0</v>
      </c>
      <c r="CN32" t="s">
        <v>603</v>
      </c>
      <c r="CO32">
        <v>0</v>
      </c>
      <c r="CP32">
        <f>(P32+Q32+S32)</f>
        <v>6906.5399999999991</v>
      </c>
      <c r="CQ32">
        <f>AC32*BC32</f>
        <v>0</v>
      </c>
      <c r="CR32">
        <f>AD32*BB32</f>
        <v>30196.643700000001</v>
      </c>
      <c r="CS32">
        <f>AE32*BS32</f>
        <v>11545.751699999999</v>
      </c>
      <c r="CT32">
        <f>AF32*BA32</f>
        <v>9771.7472999999991</v>
      </c>
      <c r="CU32">
        <f t="shared" si="25"/>
        <v>0</v>
      </c>
      <c r="CV32">
        <f t="shared" si="25"/>
        <v>45.911999999999999</v>
      </c>
      <c r="CW32">
        <f t="shared" si="25"/>
        <v>35.495999999999995</v>
      </c>
      <c r="CX32">
        <f t="shared" si="25"/>
        <v>0</v>
      </c>
      <c r="CY32">
        <f>(((S32+R32)*AT32)/100)</f>
        <v>4457.2407000000003</v>
      </c>
      <c r="CZ32">
        <f>(((S32+R32)*AU32)/100)</f>
        <v>2799.5891999999999</v>
      </c>
      <c r="DC32" t="s">
        <v>3</v>
      </c>
      <c r="DD32" t="s">
        <v>3</v>
      </c>
      <c r="DE32" t="s">
        <v>40</v>
      </c>
      <c r="DF32" t="s">
        <v>40</v>
      </c>
      <c r="DG32" t="s">
        <v>40</v>
      </c>
      <c r="DH32" t="s">
        <v>3</v>
      </c>
      <c r="DI32" t="s">
        <v>40</v>
      </c>
      <c r="DJ32" t="s">
        <v>40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38</v>
      </c>
      <c r="DW32" t="s">
        <v>38</v>
      </c>
      <c r="DX32">
        <v>100</v>
      </c>
      <c r="EE32">
        <v>31265883</v>
      </c>
      <c r="EF32">
        <v>2</v>
      </c>
      <c r="EG32" t="s">
        <v>41</v>
      </c>
      <c r="EH32">
        <v>0</v>
      </c>
      <c r="EI32" t="s">
        <v>3</v>
      </c>
      <c r="EJ32">
        <v>1</v>
      </c>
      <c r="EK32">
        <v>27003</v>
      </c>
      <c r="EL32" t="s">
        <v>42</v>
      </c>
      <c r="EM32" t="s">
        <v>43</v>
      </c>
      <c r="EO32" t="s">
        <v>44</v>
      </c>
      <c r="EQ32">
        <v>512</v>
      </c>
      <c r="ER32">
        <v>2995.12</v>
      </c>
      <c r="ES32">
        <v>0</v>
      </c>
      <c r="ET32">
        <v>2679.86</v>
      </c>
      <c r="EU32">
        <v>372.49</v>
      </c>
      <c r="EV32">
        <v>315.26</v>
      </c>
      <c r="EW32">
        <v>38.26</v>
      </c>
      <c r="EX32">
        <v>29.58</v>
      </c>
      <c r="EY32">
        <v>0</v>
      </c>
      <c r="FQ32">
        <v>0</v>
      </c>
      <c r="FR32">
        <f t="shared" si="21"/>
        <v>0</v>
      </c>
      <c r="FS32">
        <v>0</v>
      </c>
      <c r="FV32" t="s">
        <v>45</v>
      </c>
      <c r="FW32" t="s">
        <v>46</v>
      </c>
      <c r="FX32">
        <v>142</v>
      </c>
      <c r="FY32">
        <v>95</v>
      </c>
      <c r="GA32" t="s">
        <v>3</v>
      </c>
      <c r="GD32">
        <v>0</v>
      </c>
      <c r="GF32">
        <v>1496064771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22"/>
        <v>0</v>
      </c>
      <c r="GM32">
        <f>ROUND(O32+X32+Y32+GK32,2)+GX32</f>
        <v>14163.37</v>
      </c>
      <c r="GN32">
        <f>IF(OR(BI32=0,BI32=1),ROUND(O32+X32+Y32+GK32,2),0)</f>
        <v>14163.37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3</v>
      </c>
      <c r="GT32">
        <v>0</v>
      </c>
      <c r="GU32" t="s">
        <v>3</v>
      </c>
      <c r="GV32">
        <f>ROUND(GT32,2)</f>
        <v>0</v>
      </c>
      <c r="GW32">
        <v>1</v>
      </c>
      <c r="GX32">
        <f t="shared" si="23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60</v>
      </c>
      <c r="F33" t="s">
        <v>61</v>
      </c>
      <c r="G33" t="s">
        <v>62</v>
      </c>
      <c r="H33" t="s">
        <v>23</v>
      </c>
      <c r="I33">
        <v>43.2</v>
      </c>
      <c r="J33">
        <v>0</v>
      </c>
      <c r="O33">
        <f>0</f>
        <v>0</v>
      </c>
      <c r="P33">
        <f>0</f>
        <v>0</v>
      </c>
      <c r="Q33">
        <f>0</f>
        <v>0</v>
      </c>
      <c r="R33">
        <f>0</f>
        <v>0</v>
      </c>
      <c r="S33">
        <f>0</f>
        <v>0</v>
      </c>
      <c r="T33">
        <f>0</f>
        <v>0</v>
      </c>
      <c r="U33">
        <f>0</f>
        <v>0</v>
      </c>
      <c r="V33">
        <f>0</f>
        <v>0</v>
      </c>
      <c r="W33">
        <f>0</f>
        <v>0</v>
      </c>
      <c r="X33">
        <f>0</f>
        <v>0</v>
      </c>
      <c r="Y33">
        <f>0</f>
        <v>0</v>
      </c>
      <c r="AA33">
        <v>35896806</v>
      </c>
      <c r="AB33">
        <f>ROUND((AK33),2)</f>
        <v>2.91</v>
      </c>
      <c r="AC33">
        <f>0</f>
        <v>0</v>
      </c>
      <c r="AD33">
        <f>0</f>
        <v>0</v>
      </c>
      <c r="AE33">
        <f>0</f>
        <v>0</v>
      </c>
      <c r="AF33">
        <f>0</f>
        <v>0</v>
      </c>
      <c r="AG33">
        <f>0</f>
        <v>0</v>
      </c>
      <c r="AH33">
        <f>0</f>
        <v>0</v>
      </c>
      <c r="AI33">
        <f>0</f>
        <v>0</v>
      </c>
      <c r="AJ33">
        <f>0</f>
        <v>0</v>
      </c>
      <c r="AK33">
        <v>2.91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7.72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63</v>
      </c>
      <c r="BM33">
        <v>700005</v>
      </c>
      <c r="BN33">
        <v>0</v>
      </c>
      <c r="BO33" t="s">
        <v>61</v>
      </c>
      <c r="BP33">
        <v>1</v>
      </c>
      <c r="BQ33">
        <v>10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AB33*AZ33</f>
        <v>22.465199999999999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EE33">
        <v>31266033</v>
      </c>
      <c r="EF33">
        <v>10</v>
      </c>
      <c r="EG33" t="s">
        <v>32</v>
      </c>
      <c r="EH33">
        <v>0</v>
      </c>
      <c r="EI33" t="s">
        <v>3</v>
      </c>
      <c r="EJ33">
        <v>1</v>
      </c>
      <c r="EK33">
        <v>700005</v>
      </c>
      <c r="EL33" t="s">
        <v>33</v>
      </c>
      <c r="EM33" t="s">
        <v>34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21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1417995519</v>
      </c>
      <c r="GG33">
        <v>2</v>
      </c>
      <c r="GH33">
        <v>1</v>
      </c>
      <c r="GI33">
        <v>2</v>
      </c>
      <c r="GJ33">
        <v>2</v>
      </c>
      <c r="GK33">
        <f>ROUND(R33*(R12)/100,2)</f>
        <v>0</v>
      </c>
      <c r="GL33">
        <f t="shared" si="22"/>
        <v>0</v>
      </c>
      <c r="GM33">
        <f>ROUND(CP33*I33,2)</f>
        <v>970.5</v>
      </c>
      <c r="GN33">
        <f>IF(OR(BI33=0,BI33=1),ROUND(CP33*I33,2),0)</f>
        <v>970.5</v>
      </c>
      <c r="GO33">
        <f>IF(BI33=2,ROUND(CP33*I33,2),0)</f>
        <v>0</v>
      </c>
      <c r="GP33">
        <f>IF(BI33=4,ROUND(CP33*I33,2)+GX33,0)</f>
        <v>0</v>
      </c>
      <c r="GR33">
        <v>0</v>
      </c>
      <c r="GS33">
        <v>3</v>
      </c>
      <c r="GU33" t="s">
        <v>3</v>
      </c>
      <c r="GV33">
        <f>0</f>
        <v>0</v>
      </c>
      <c r="GW33">
        <v>1</v>
      </c>
      <c r="GX33">
        <f t="shared" si="23"/>
        <v>0</v>
      </c>
      <c r="GY33">
        <v>0</v>
      </c>
      <c r="GZ33"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ROW(SmtRes!A13)</f>
        <v>13</v>
      </c>
      <c r="D34">
        <f>ROW(EtalonRes!A14)</f>
        <v>14</v>
      </c>
      <c r="E34" t="s">
        <v>64</v>
      </c>
      <c r="F34" t="s">
        <v>65</v>
      </c>
      <c r="G34" t="s">
        <v>66</v>
      </c>
      <c r="H34" t="s">
        <v>38</v>
      </c>
      <c r="I34">
        <f>ROUND(32/100,9)</f>
        <v>0.32</v>
      </c>
      <c r="J34">
        <v>0</v>
      </c>
      <c r="O34">
        <f t="shared" ref="O34:O73" si="26">ROUND(CP34,2)</f>
        <v>11914.37</v>
      </c>
      <c r="P34">
        <f t="shared" ref="P34:P73" si="27">ROUND(CQ34*I34,2)</f>
        <v>0</v>
      </c>
      <c r="Q34">
        <f t="shared" ref="Q34:Q73" si="28">ROUND(CR34*I34,2)</f>
        <v>0</v>
      </c>
      <c r="R34">
        <f t="shared" ref="R34:R73" si="29">ROUND(CS34*I34,2)</f>
        <v>0</v>
      </c>
      <c r="S34">
        <f t="shared" ref="S34:S73" si="30">ROUND(CT34*I34,2)</f>
        <v>11914.37</v>
      </c>
      <c r="T34">
        <f t="shared" ref="T34:T73" si="31">ROUND(CU34*I34,2)</f>
        <v>0</v>
      </c>
      <c r="U34">
        <f t="shared" ref="U34:U73" si="32">CV34*I34</f>
        <v>59.135999999999996</v>
      </c>
      <c r="V34">
        <f t="shared" ref="V34:V73" si="33">CW34*I34</f>
        <v>0</v>
      </c>
      <c r="W34">
        <f t="shared" ref="W34:W73" si="34">ROUND(CX34*I34,2)</f>
        <v>0</v>
      </c>
      <c r="X34">
        <f t="shared" ref="X34:X73" si="35">ROUND(CY34,2)</f>
        <v>8101.77</v>
      </c>
      <c r="Y34">
        <f t="shared" ref="Y34:Y73" si="36">ROUND(CZ34,2)</f>
        <v>4289.17</v>
      </c>
      <c r="AA34">
        <v>35896806</v>
      </c>
      <c r="AB34">
        <f t="shared" ref="AB34:AB73" si="37">ROUND((AC34+AD34+AF34),2)</f>
        <v>1441.44</v>
      </c>
      <c r="AC34">
        <f t="shared" ref="AC34:AC73" si="38">ROUND((ES34),2)</f>
        <v>0</v>
      </c>
      <c r="AD34">
        <f>ROUND(((((ET34*1.2))-((EU34*1.2)))+AE34),2)</f>
        <v>0</v>
      </c>
      <c r="AE34">
        <f t="shared" ref="AE34:AF36" si="39">ROUND(((EU34*1.2)),2)</f>
        <v>0</v>
      </c>
      <c r="AF34">
        <f t="shared" si="39"/>
        <v>1441.44</v>
      </c>
      <c r="AG34">
        <f t="shared" ref="AG34:AG73" si="40">ROUND((AP34),2)</f>
        <v>0</v>
      </c>
      <c r="AH34">
        <f t="shared" ref="AH34:AI36" si="41">((EW34*1.2))</f>
        <v>184.79999999999998</v>
      </c>
      <c r="AI34">
        <f t="shared" si="41"/>
        <v>0</v>
      </c>
      <c r="AJ34">
        <f t="shared" ref="AJ34:AJ73" si="42">ROUND((AS34),2)</f>
        <v>0</v>
      </c>
      <c r="AK34">
        <v>1201.2</v>
      </c>
      <c r="AL34">
        <v>0</v>
      </c>
      <c r="AM34">
        <v>0</v>
      </c>
      <c r="AN34">
        <v>0</v>
      </c>
      <c r="AO34">
        <v>1201.2</v>
      </c>
      <c r="AP34">
        <v>0</v>
      </c>
      <c r="AQ34">
        <v>154</v>
      </c>
      <c r="AR34">
        <v>0</v>
      </c>
      <c r="AS34">
        <v>0</v>
      </c>
      <c r="AT34">
        <v>68</v>
      </c>
      <c r="AU34">
        <v>36</v>
      </c>
      <c r="AV34">
        <v>1</v>
      </c>
      <c r="AW34">
        <v>1</v>
      </c>
      <c r="AZ34">
        <v>1</v>
      </c>
      <c r="BA34">
        <v>25.83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67</v>
      </c>
      <c r="BM34">
        <v>1003</v>
      </c>
      <c r="BN34">
        <v>0</v>
      </c>
      <c r="BO34" t="s">
        <v>65</v>
      </c>
      <c r="BP34">
        <v>1</v>
      </c>
      <c r="BQ34">
        <v>2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80</v>
      </c>
      <c r="CA34">
        <v>45</v>
      </c>
      <c r="CF34">
        <v>0</v>
      </c>
      <c r="CG34">
        <v>0</v>
      </c>
      <c r="CM34">
        <v>0</v>
      </c>
      <c r="CN34" t="s">
        <v>603</v>
      </c>
      <c r="CO34">
        <v>0</v>
      </c>
      <c r="CP34">
        <f t="shared" ref="CP34:CP73" si="43">(P34+Q34+S34)</f>
        <v>11914.37</v>
      </c>
      <c r="CQ34">
        <f t="shared" ref="CQ34:CQ73" si="44">AC34*BC34</f>
        <v>0</v>
      </c>
      <c r="CR34">
        <f t="shared" ref="CR34:CR73" si="45">AD34*BB34</f>
        <v>0</v>
      </c>
      <c r="CS34">
        <f t="shared" ref="CS34:CS73" si="46">AE34*BS34</f>
        <v>0</v>
      </c>
      <c r="CT34">
        <f t="shared" ref="CT34:CT73" si="47">AF34*BA34</f>
        <v>37232.395199999999</v>
      </c>
      <c r="CU34">
        <f t="shared" ref="CU34:CU73" si="48">AG34</f>
        <v>0</v>
      </c>
      <c r="CV34">
        <f t="shared" ref="CV34:CV73" si="49">AH34</f>
        <v>184.79999999999998</v>
      </c>
      <c r="CW34">
        <f t="shared" ref="CW34:CW73" si="50">AI34</f>
        <v>0</v>
      </c>
      <c r="CX34">
        <f t="shared" ref="CX34:CX73" si="51">AJ34</f>
        <v>0</v>
      </c>
      <c r="CY34">
        <f t="shared" ref="CY34:CY73" si="52">(((S34+R34)*AT34)/100)</f>
        <v>8101.7716</v>
      </c>
      <c r="CZ34">
        <f t="shared" ref="CZ34:CZ73" si="53">(((S34+R34)*AU34)/100)</f>
        <v>4289.1732000000002</v>
      </c>
      <c r="DC34" t="s">
        <v>3</v>
      </c>
      <c r="DD34" t="s">
        <v>3</v>
      </c>
      <c r="DE34" t="s">
        <v>40</v>
      </c>
      <c r="DF34" t="s">
        <v>40</v>
      </c>
      <c r="DG34" t="s">
        <v>40</v>
      </c>
      <c r="DH34" t="s">
        <v>3</v>
      </c>
      <c r="DI34" t="s">
        <v>40</v>
      </c>
      <c r="DJ34" t="s">
        <v>40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38</v>
      </c>
      <c r="DW34" t="s">
        <v>38</v>
      </c>
      <c r="DX34">
        <v>100</v>
      </c>
      <c r="EE34">
        <v>31265815</v>
      </c>
      <c r="EF34">
        <v>2</v>
      </c>
      <c r="EG34" t="s">
        <v>41</v>
      </c>
      <c r="EH34">
        <v>0</v>
      </c>
      <c r="EI34" t="s">
        <v>3</v>
      </c>
      <c r="EJ34">
        <v>1</v>
      </c>
      <c r="EK34">
        <v>1003</v>
      </c>
      <c r="EL34" t="s">
        <v>68</v>
      </c>
      <c r="EM34" t="s">
        <v>69</v>
      </c>
      <c r="EO34" t="s">
        <v>44</v>
      </c>
      <c r="EQ34">
        <v>131584</v>
      </c>
      <c r="ER34">
        <v>1201.2</v>
      </c>
      <c r="ES34">
        <v>0</v>
      </c>
      <c r="ET34">
        <v>0</v>
      </c>
      <c r="EU34">
        <v>0</v>
      </c>
      <c r="EV34">
        <v>1201.2</v>
      </c>
      <c r="EW34">
        <v>154</v>
      </c>
      <c r="EX34">
        <v>0</v>
      </c>
      <c r="EY34">
        <v>0</v>
      </c>
      <c r="FQ34">
        <v>0</v>
      </c>
      <c r="FR34">
        <f t="shared" si="21"/>
        <v>0</v>
      </c>
      <c r="FS34">
        <v>0</v>
      </c>
      <c r="FV34" t="s">
        <v>45</v>
      </c>
      <c r="FW34" t="s">
        <v>46</v>
      </c>
      <c r="FX34">
        <v>80</v>
      </c>
      <c r="FY34">
        <v>45</v>
      </c>
      <c r="GA34" t="s">
        <v>3</v>
      </c>
      <c r="GD34">
        <v>0</v>
      </c>
      <c r="GF34">
        <v>-1694042267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22"/>
        <v>0</v>
      </c>
      <c r="GM34">
        <f t="shared" ref="GM34:GM73" si="54">ROUND(O34+X34+Y34+GK34,2)+GX34</f>
        <v>24305.31</v>
      </c>
      <c r="GN34">
        <f t="shared" ref="GN34:GN73" si="55">IF(OR(BI34=0,BI34=1),ROUND(O34+X34+Y34+GK34,2),0)</f>
        <v>24305.31</v>
      </c>
      <c r="GO34">
        <f t="shared" ref="GO34:GO73" si="56">IF(BI34=2,ROUND(O34+X34+Y34+GK34,2),0)</f>
        <v>0</v>
      </c>
      <c r="GP34">
        <f t="shared" ref="GP34:GP73" si="57">IF(BI34=4,ROUND(O34+X34+Y34+GK34,2)+GX34,0)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73" si="58">ROUND(GT34,2)</f>
        <v>0</v>
      </c>
      <c r="GW34">
        <v>1</v>
      </c>
      <c r="GX34">
        <f t="shared" si="23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ROW(SmtRes!A17)</f>
        <v>17</v>
      </c>
      <c r="D35">
        <f>ROW(EtalonRes!A18)</f>
        <v>18</v>
      </c>
      <c r="E35" t="s">
        <v>70</v>
      </c>
      <c r="F35" t="s">
        <v>71</v>
      </c>
      <c r="G35" t="s">
        <v>72</v>
      </c>
      <c r="H35" t="s">
        <v>73</v>
      </c>
      <c r="I35">
        <f>ROUND(50/100,9)</f>
        <v>0.5</v>
      </c>
      <c r="J35">
        <v>0</v>
      </c>
      <c r="O35">
        <f t="shared" si="26"/>
        <v>2694.75</v>
      </c>
      <c r="P35">
        <f t="shared" si="27"/>
        <v>13.17</v>
      </c>
      <c r="Q35">
        <f t="shared" si="28"/>
        <v>1891.31</v>
      </c>
      <c r="R35">
        <f t="shared" si="29"/>
        <v>701.16</v>
      </c>
      <c r="S35">
        <f t="shared" si="30"/>
        <v>790.27</v>
      </c>
      <c r="T35">
        <f t="shared" si="31"/>
        <v>0</v>
      </c>
      <c r="U35">
        <f t="shared" si="32"/>
        <v>3.1799999999999997</v>
      </c>
      <c r="V35">
        <f t="shared" si="33"/>
        <v>2.34</v>
      </c>
      <c r="W35">
        <f t="shared" si="34"/>
        <v>0</v>
      </c>
      <c r="X35">
        <f t="shared" si="35"/>
        <v>1208.06</v>
      </c>
      <c r="Y35">
        <f t="shared" si="36"/>
        <v>775.54</v>
      </c>
      <c r="AA35">
        <v>35896806</v>
      </c>
      <c r="AB35">
        <f t="shared" si="37"/>
        <v>369.74</v>
      </c>
      <c r="AC35">
        <f t="shared" si="38"/>
        <v>1.02</v>
      </c>
      <c r="AD35">
        <f>ROUND(((((ET35*1.2))-((EU35*1.2)))+AE35),2)</f>
        <v>307.52999999999997</v>
      </c>
      <c r="AE35">
        <f t="shared" si="39"/>
        <v>54.29</v>
      </c>
      <c r="AF35">
        <f t="shared" si="39"/>
        <v>61.19</v>
      </c>
      <c r="AG35">
        <f t="shared" si="40"/>
        <v>0</v>
      </c>
      <c r="AH35">
        <f t="shared" si="41"/>
        <v>6.3599999999999994</v>
      </c>
      <c r="AI35">
        <f t="shared" si="41"/>
        <v>4.68</v>
      </c>
      <c r="AJ35">
        <f t="shared" si="42"/>
        <v>0</v>
      </c>
      <c r="AK35">
        <v>308.27999999999997</v>
      </c>
      <c r="AL35">
        <v>1.02</v>
      </c>
      <c r="AM35">
        <v>256.27</v>
      </c>
      <c r="AN35">
        <v>45.24</v>
      </c>
      <c r="AO35">
        <v>50.99</v>
      </c>
      <c r="AP35">
        <v>0</v>
      </c>
      <c r="AQ35">
        <v>5.3</v>
      </c>
      <c r="AR35">
        <v>3.9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25.83</v>
      </c>
      <c r="BB35">
        <v>12.3</v>
      </c>
      <c r="BC35">
        <v>25.82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74</v>
      </c>
      <c r="BM35">
        <v>108001</v>
      </c>
      <c r="BN35">
        <v>0</v>
      </c>
      <c r="BO35" t="s">
        <v>71</v>
      </c>
      <c r="BP35">
        <v>1</v>
      </c>
      <c r="BQ35">
        <v>3</v>
      </c>
      <c r="BR35">
        <v>0</v>
      </c>
      <c r="BS35">
        <v>25.83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603</v>
      </c>
      <c r="CO35">
        <v>0</v>
      </c>
      <c r="CP35">
        <f t="shared" si="43"/>
        <v>2694.75</v>
      </c>
      <c r="CQ35">
        <f t="shared" si="44"/>
        <v>26.336400000000001</v>
      </c>
      <c r="CR35">
        <f t="shared" si="45"/>
        <v>3782.6189999999997</v>
      </c>
      <c r="CS35">
        <f t="shared" si="46"/>
        <v>1402.3107</v>
      </c>
      <c r="CT35">
        <f t="shared" si="47"/>
        <v>1580.5376999999999</v>
      </c>
      <c r="CU35">
        <f t="shared" si="48"/>
        <v>0</v>
      </c>
      <c r="CV35">
        <f t="shared" si="49"/>
        <v>6.3599999999999994</v>
      </c>
      <c r="CW35">
        <f t="shared" si="50"/>
        <v>4.68</v>
      </c>
      <c r="CX35">
        <f t="shared" si="51"/>
        <v>0</v>
      </c>
      <c r="CY35">
        <f t="shared" si="52"/>
        <v>1208.0582999999999</v>
      </c>
      <c r="CZ35">
        <f t="shared" si="53"/>
        <v>775.54359999999986</v>
      </c>
      <c r="DC35" t="s">
        <v>3</v>
      </c>
      <c r="DD35" t="s">
        <v>3</v>
      </c>
      <c r="DE35" t="s">
        <v>40</v>
      </c>
      <c r="DF35" t="s">
        <v>40</v>
      </c>
      <c r="DG35" t="s">
        <v>40</v>
      </c>
      <c r="DH35" t="s">
        <v>3</v>
      </c>
      <c r="DI35" t="s">
        <v>40</v>
      </c>
      <c r="DJ35" t="s">
        <v>40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73</v>
      </c>
      <c r="DW35" t="s">
        <v>73</v>
      </c>
      <c r="DX35">
        <v>100</v>
      </c>
      <c r="EE35">
        <v>31265967</v>
      </c>
      <c r="EF35">
        <v>3</v>
      </c>
      <c r="EG35" t="s">
        <v>75</v>
      </c>
      <c r="EH35">
        <v>0</v>
      </c>
      <c r="EI35" t="s">
        <v>3</v>
      </c>
      <c r="EJ35">
        <v>2</v>
      </c>
      <c r="EK35">
        <v>108001</v>
      </c>
      <c r="EL35" t="s">
        <v>76</v>
      </c>
      <c r="EM35" t="s">
        <v>77</v>
      </c>
      <c r="EO35" t="s">
        <v>44</v>
      </c>
      <c r="EQ35">
        <v>512</v>
      </c>
      <c r="ER35">
        <v>308.27999999999997</v>
      </c>
      <c r="ES35">
        <v>1.02</v>
      </c>
      <c r="ET35">
        <v>256.27</v>
      </c>
      <c r="EU35">
        <v>45.24</v>
      </c>
      <c r="EV35">
        <v>50.99</v>
      </c>
      <c r="EW35">
        <v>5.3</v>
      </c>
      <c r="EX35">
        <v>3.9</v>
      </c>
      <c r="EY35">
        <v>0</v>
      </c>
      <c r="FQ35">
        <v>0</v>
      </c>
      <c r="FR35">
        <f t="shared" si="21"/>
        <v>0</v>
      </c>
      <c r="FS35">
        <v>0</v>
      </c>
      <c r="FV35" t="s">
        <v>45</v>
      </c>
      <c r="FW35" t="s">
        <v>46</v>
      </c>
      <c r="FX35">
        <v>95</v>
      </c>
      <c r="FY35">
        <v>65</v>
      </c>
      <c r="GA35" t="s">
        <v>3</v>
      </c>
      <c r="GD35">
        <v>0</v>
      </c>
      <c r="GF35">
        <v>837540638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22"/>
        <v>0</v>
      </c>
      <c r="GM35">
        <f t="shared" si="54"/>
        <v>4678.3500000000004</v>
      </c>
      <c r="GN35">
        <f t="shared" si="55"/>
        <v>0</v>
      </c>
      <c r="GO35">
        <f t="shared" si="56"/>
        <v>4678.3500000000004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23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ROW(SmtRes!A21)</f>
        <v>21</v>
      </c>
      <c r="D36">
        <f>ROW(EtalonRes!A22)</f>
        <v>22</v>
      </c>
      <c r="E36" t="s">
        <v>78</v>
      </c>
      <c r="F36" t="s">
        <v>79</v>
      </c>
      <c r="G36" t="s">
        <v>80</v>
      </c>
      <c r="H36" t="s">
        <v>73</v>
      </c>
      <c r="I36">
        <f>ROUND(300/100,9)</f>
        <v>3</v>
      </c>
      <c r="J36">
        <v>0</v>
      </c>
      <c r="O36">
        <f t="shared" si="26"/>
        <v>2042.64</v>
      </c>
      <c r="P36">
        <f t="shared" si="27"/>
        <v>29.67</v>
      </c>
      <c r="Q36">
        <f t="shared" si="28"/>
        <v>233.02</v>
      </c>
      <c r="R36">
        <f t="shared" si="29"/>
        <v>86.79</v>
      </c>
      <c r="S36">
        <f t="shared" si="30"/>
        <v>1779.95</v>
      </c>
      <c r="T36">
        <f t="shared" si="31"/>
        <v>0</v>
      </c>
      <c r="U36">
        <f t="shared" si="32"/>
        <v>7.1639999999999997</v>
      </c>
      <c r="V36">
        <f t="shared" si="33"/>
        <v>0.28800000000000003</v>
      </c>
      <c r="W36">
        <f t="shared" si="34"/>
        <v>0</v>
      </c>
      <c r="X36">
        <f t="shared" si="35"/>
        <v>1512.06</v>
      </c>
      <c r="Y36">
        <f t="shared" si="36"/>
        <v>970.7</v>
      </c>
      <c r="AA36">
        <v>35896806</v>
      </c>
      <c r="AB36">
        <f t="shared" si="37"/>
        <v>29.67</v>
      </c>
      <c r="AC36">
        <f t="shared" si="38"/>
        <v>0.38</v>
      </c>
      <c r="AD36">
        <f>ROUND(((((ET36*1.2))-((EU36*1.2)))+AE36),2)</f>
        <v>6.32</v>
      </c>
      <c r="AE36">
        <f t="shared" si="39"/>
        <v>1.1200000000000001</v>
      </c>
      <c r="AF36">
        <f t="shared" si="39"/>
        <v>22.97</v>
      </c>
      <c r="AG36">
        <f t="shared" si="40"/>
        <v>0</v>
      </c>
      <c r="AH36">
        <f t="shared" si="41"/>
        <v>2.3879999999999999</v>
      </c>
      <c r="AI36">
        <f t="shared" si="41"/>
        <v>9.6000000000000002E-2</v>
      </c>
      <c r="AJ36">
        <f t="shared" si="42"/>
        <v>0</v>
      </c>
      <c r="AK36">
        <v>24.78</v>
      </c>
      <c r="AL36">
        <v>0.38</v>
      </c>
      <c r="AM36">
        <v>5.26</v>
      </c>
      <c r="AN36">
        <v>0.93</v>
      </c>
      <c r="AO36">
        <v>19.14</v>
      </c>
      <c r="AP36">
        <v>0</v>
      </c>
      <c r="AQ36">
        <v>1.99</v>
      </c>
      <c r="AR36">
        <v>0.08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25.83</v>
      </c>
      <c r="BB36">
        <v>12.29</v>
      </c>
      <c r="BC36">
        <v>26.03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81</v>
      </c>
      <c r="BM36">
        <v>108001</v>
      </c>
      <c r="BN36">
        <v>0</v>
      </c>
      <c r="BO36" t="s">
        <v>79</v>
      </c>
      <c r="BP36">
        <v>1</v>
      </c>
      <c r="BQ36">
        <v>3</v>
      </c>
      <c r="BR36">
        <v>0</v>
      </c>
      <c r="BS36">
        <v>25.83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603</v>
      </c>
      <c r="CO36">
        <v>0</v>
      </c>
      <c r="CP36">
        <f t="shared" si="43"/>
        <v>2042.64</v>
      </c>
      <c r="CQ36">
        <f t="shared" si="44"/>
        <v>9.8914000000000009</v>
      </c>
      <c r="CR36">
        <f t="shared" si="45"/>
        <v>77.672799999999995</v>
      </c>
      <c r="CS36">
        <f t="shared" si="46"/>
        <v>28.929600000000001</v>
      </c>
      <c r="CT36">
        <f t="shared" si="47"/>
        <v>593.31509999999992</v>
      </c>
      <c r="CU36">
        <f t="shared" si="48"/>
        <v>0</v>
      </c>
      <c r="CV36">
        <f t="shared" si="49"/>
        <v>2.3879999999999999</v>
      </c>
      <c r="CW36">
        <f t="shared" si="50"/>
        <v>9.6000000000000002E-2</v>
      </c>
      <c r="CX36">
        <f t="shared" si="51"/>
        <v>0</v>
      </c>
      <c r="CY36">
        <f t="shared" si="52"/>
        <v>1512.0594000000001</v>
      </c>
      <c r="CZ36">
        <f t="shared" si="53"/>
        <v>970.70479999999998</v>
      </c>
      <c r="DC36" t="s">
        <v>3</v>
      </c>
      <c r="DD36" t="s">
        <v>3</v>
      </c>
      <c r="DE36" t="s">
        <v>40</v>
      </c>
      <c r="DF36" t="s">
        <v>40</v>
      </c>
      <c r="DG36" t="s">
        <v>40</v>
      </c>
      <c r="DH36" t="s">
        <v>3</v>
      </c>
      <c r="DI36" t="s">
        <v>40</v>
      </c>
      <c r="DJ36" t="s">
        <v>40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73</v>
      </c>
      <c r="DW36" t="s">
        <v>73</v>
      </c>
      <c r="DX36">
        <v>100</v>
      </c>
      <c r="EE36">
        <v>31265967</v>
      </c>
      <c r="EF36">
        <v>3</v>
      </c>
      <c r="EG36" t="s">
        <v>75</v>
      </c>
      <c r="EH36">
        <v>0</v>
      </c>
      <c r="EI36" t="s">
        <v>3</v>
      </c>
      <c r="EJ36">
        <v>2</v>
      </c>
      <c r="EK36">
        <v>108001</v>
      </c>
      <c r="EL36" t="s">
        <v>76</v>
      </c>
      <c r="EM36" t="s">
        <v>77</v>
      </c>
      <c r="EO36" t="s">
        <v>44</v>
      </c>
      <c r="EQ36">
        <v>512</v>
      </c>
      <c r="ER36">
        <v>24.78</v>
      </c>
      <c r="ES36">
        <v>0.38</v>
      </c>
      <c r="ET36">
        <v>5.26</v>
      </c>
      <c r="EU36">
        <v>0.93</v>
      </c>
      <c r="EV36">
        <v>19.14</v>
      </c>
      <c r="EW36">
        <v>1.99</v>
      </c>
      <c r="EX36">
        <v>0.08</v>
      </c>
      <c r="EY36">
        <v>0</v>
      </c>
      <c r="FQ36">
        <v>0</v>
      </c>
      <c r="FR36">
        <f t="shared" si="21"/>
        <v>0</v>
      </c>
      <c r="FS36">
        <v>0</v>
      </c>
      <c r="FV36" t="s">
        <v>45</v>
      </c>
      <c r="FW36" t="s">
        <v>46</v>
      </c>
      <c r="FX36">
        <v>95</v>
      </c>
      <c r="FY36">
        <v>65</v>
      </c>
      <c r="GA36" t="s">
        <v>3</v>
      </c>
      <c r="GD36">
        <v>0</v>
      </c>
      <c r="GF36">
        <v>-441518456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22"/>
        <v>0</v>
      </c>
      <c r="GM36">
        <f t="shared" si="54"/>
        <v>4525.3999999999996</v>
      </c>
      <c r="GN36">
        <f t="shared" si="55"/>
        <v>0</v>
      </c>
      <c r="GO36">
        <f t="shared" si="56"/>
        <v>4525.3999999999996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23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E37" t="s">
        <v>82</v>
      </c>
      <c r="F37" t="s">
        <v>83</v>
      </c>
      <c r="G37" t="s">
        <v>84</v>
      </c>
      <c r="H37" t="s">
        <v>50</v>
      </c>
      <c r="I37">
        <v>4</v>
      </c>
      <c r="J37">
        <v>0</v>
      </c>
      <c r="O37">
        <f t="shared" si="26"/>
        <v>2276.71</v>
      </c>
      <c r="P37">
        <f t="shared" si="27"/>
        <v>2276.71</v>
      </c>
      <c r="Q37">
        <f t="shared" si="28"/>
        <v>0</v>
      </c>
      <c r="R37">
        <f t="shared" si="29"/>
        <v>0</v>
      </c>
      <c r="S37">
        <f t="shared" si="30"/>
        <v>0</v>
      </c>
      <c r="T37">
        <f t="shared" si="31"/>
        <v>0</v>
      </c>
      <c r="U37">
        <f t="shared" si="32"/>
        <v>0</v>
      </c>
      <c r="V37">
        <f t="shared" si="33"/>
        <v>0</v>
      </c>
      <c r="W37">
        <f t="shared" si="34"/>
        <v>0</v>
      </c>
      <c r="X37">
        <f t="shared" si="35"/>
        <v>0</v>
      </c>
      <c r="Y37">
        <f t="shared" si="36"/>
        <v>0</v>
      </c>
      <c r="AA37">
        <v>35896806</v>
      </c>
      <c r="AB37">
        <f t="shared" si="37"/>
        <v>55.26</v>
      </c>
      <c r="AC37">
        <f t="shared" si="38"/>
        <v>55.26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40"/>
        <v>0</v>
      </c>
      <c r="AH37">
        <f>(EW37)</f>
        <v>0</v>
      </c>
      <c r="AI37">
        <f>(EX37)</f>
        <v>0</v>
      </c>
      <c r="AJ37">
        <f t="shared" si="42"/>
        <v>0</v>
      </c>
      <c r="AK37">
        <v>55.26</v>
      </c>
      <c r="AL37">
        <v>55.26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10.3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85</v>
      </c>
      <c r="BM37">
        <v>500001</v>
      </c>
      <c r="BN37">
        <v>0</v>
      </c>
      <c r="BO37" t="s">
        <v>83</v>
      </c>
      <c r="BP37">
        <v>1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3"/>
        <v>2276.71</v>
      </c>
      <c r="CQ37">
        <f t="shared" si="44"/>
        <v>569.178</v>
      </c>
      <c r="CR37">
        <f t="shared" si="45"/>
        <v>0</v>
      </c>
      <c r="CS37">
        <f t="shared" si="46"/>
        <v>0</v>
      </c>
      <c r="CT37">
        <f t="shared" si="47"/>
        <v>0</v>
      </c>
      <c r="CU37">
        <f t="shared" si="48"/>
        <v>0</v>
      </c>
      <c r="CV37">
        <f t="shared" si="49"/>
        <v>0</v>
      </c>
      <c r="CW37">
        <f t="shared" si="50"/>
        <v>0</v>
      </c>
      <c r="CX37">
        <f t="shared" si="51"/>
        <v>0</v>
      </c>
      <c r="CY37">
        <f t="shared" si="52"/>
        <v>0</v>
      </c>
      <c r="CZ37">
        <f t="shared" si="53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50</v>
      </c>
      <c r="DW37" t="s">
        <v>50</v>
      </c>
      <c r="DX37">
        <v>1</v>
      </c>
      <c r="EE37">
        <v>31266022</v>
      </c>
      <c r="EF37">
        <v>8</v>
      </c>
      <c r="EG37" t="s">
        <v>53</v>
      </c>
      <c r="EH37">
        <v>0</v>
      </c>
      <c r="EI37" t="s">
        <v>3</v>
      </c>
      <c r="EJ37">
        <v>1</v>
      </c>
      <c r="EK37">
        <v>500001</v>
      </c>
      <c r="EL37" t="s">
        <v>54</v>
      </c>
      <c r="EM37" t="s">
        <v>55</v>
      </c>
      <c r="EO37" t="s">
        <v>3</v>
      </c>
      <c r="EQ37">
        <v>0</v>
      </c>
      <c r="ER37">
        <v>55.26</v>
      </c>
      <c r="ES37">
        <v>55.26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21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-35545874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22"/>
        <v>0</v>
      </c>
      <c r="GM37">
        <f t="shared" si="54"/>
        <v>2276.71</v>
      </c>
      <c r="GN37">
        <f t="shared" si="55"/>
        <v>2276.71</v>
      </c>
      <c r="GO37">
        <f t="shared" si="56"/>
        <v>0</v>
      </c>
      <c r="GP37">
        <f t="shared" si="57"/>
        <v>0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23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ROW(SmtRes!A34)</f>
        <v>34</v>
      </c>
      <c r="D38">
        <f>ROW(EtalonRes!A34)</f>
        <v>34</v>
      </c>
      <c r="E38" t="s">
        <v>16</v>
      </c>
      <c r="F38" t="s">
        <v>86</v>
      </c>
      <c r="G38" t="s">
        <v>87</v>
      </c>
      <c r="H38" t="s">
        <v>73</v>
      </c>
      <c r="I38">
        <f>ROUND(100/100,9)</f>
        <v>1</v>
      </c>
      <c r="J38">
        <v>0</v>
      </c>
      <c r="O38">
        <f t="shared" si="26"/>
        <v>4531.79</v>
      </c>
      <c r="P38">
        <f t="shared" si="27"/>
        <v>485.97</v>
      </c>
      <c r="Q38">
        <f t="shared" si="28"/>
        <v>762.83</v>
      </c>
      <c r="R38">
        <f t="shared" si="29"/>
        <v>241.51</v>
      </c>
      <c r="S38">
        <f t="shared" si="30"/>
        <v>3282.99</v>
      </c>
      <c r="T38">
        <f t="shared" si="31"/>
        <v>0</v>
      </c>
      <c r="U38">
        <f t="shared" si="32"/>
        <v>13.212</v>
      </c>
      <c r="V38">
        <f t="shared" si="33"/>
        <v>0.74399999999999999</v>
      </c>
      <c r="W38">
        <f t="shared" si="34"/>
        <v>0</v>
      </c>
      <c r="X38">
        <f t="shared" si="35"/>
        <v>2854.85</v>
      </c>
      <c r="Y38">
        <f t="shared" si="36"/>
        <v>1832.74</v>
      </c>
      <c r="AA38">
        <v>35896806</v>
      </c>
      <c r="AB38">
        <f t="shared" si="37"/>
        <v>279.67</v>
      </c>
      <c r="AC38">
        <f t="shared" si="38"/>
        <v>73.52</v>
      </c>
      <c r="AD38">
        <f>ROUND(((((ET38*1.2))-((EU38*1.2)))+AE38),2)</f>
        <v>79.05</v>
      </c>
      <c r="AE38">
        <f>ROUND(((EU38*1.2)),2)</f>
        <v>9.35</v>
      </c>
      <c r="AF38">
        <f>ROUND(((EV38*1.2)),2)</f>
        <v>127.1</v>
      </c>
      <c r="AG38">
        <f t="shared" si="40"/>
        <v>0</v>
      </c>
      <c r="AH38">
        <f>((EW38*1.2))</f>
        <v>13.212</v>
      </c>
      <c r="AI38">
        <f>((EX38*1.2))</f>
        <v>0.74399999999999999</v>
      </c>
      <c r="AJ38">
        <f t="shared" si="42"/>
        <v>0</v>
      </c>
      <c r="AK38">
        <v>245.31</v>
      </c>
      <c r="AL38">
        <v>73.52</v>
      </c>
      <c r="AM38">
        <v>65.87</v>
      </c>
      <c r="AN38">
        <v>7.79</v>
      </c>
      <c r="AO38">
        <v>105.92</v>
      </c>
      <c r="AP38">
        <v>0</v>
      </c>
      <c r="AQ38">
        <v>11.01</v>
      </c>
      <c r="AR38">
        <v>0.62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25.83</v>
      </c>
      <c r="BB38">
        <v>9.65</v>
      </c>
      <c r="BC38">
        <v>6.61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88</v>
      </c>
      <c r="BM38">
        <v>108001</v>
      </c>
      <c r="BN38">
        <v>0</v>
      </c>
      <c r="BO38" t="s">
        <v>86</v>
      </c>
      <c r="BP38">
        <v>1</v>
      </c>
      <c r="BQ38">
        <v>3</v>
      </c>
      <c r="BR38">
        <v>0</v>
      </c>
      <c r="BS38">
        <v>25.83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603</v>
      </c>
      <c r="CO38">
        <v>0</v>
      </c>
      <c r="CP38">
        <f t="shared" si="43"/>
        <v>4531.79</v>
      </c>
      <c r="CQ38">
        <f t="shared" si="44"/>
        <v>485.96719999999999</v>
      </c>
      <c r="CR38">
        <f t="shared" si="45"/>
        <v>762.83249999999998</v>
      </c>
      <c r="CS38">
        <f t="shared" si="46"/>
        <v>241.51049999999998</v>
      </c>
      <c r="CT38">
        <f t="shared" si="47"/>
        <v>3282.9929999999995</v>
      </c>
      <c r="CU38">
        <f t="shared" si="48"/>
        <v>0</v>
      </c>
      <c r="CV38">
        <f t="shared" si="49"/>
        <v>13.212</v>
      </c>
      <c r="CW38">
        <f t="shared" si="50"/>
        <v>0.74399999999999999</v>
      </c>
      <c r="CX38">
        <f t="shared" si="51"/>
        <v>0</v>
      </c>
      <c r="CY38">
        <f t="shared" si="52"/>
        <v>2854.8449999999998</v>
      </c>
      <c r="CZ38">
        <f t="shared" si="53"/>
        <v>1832.74</v>
      </c>
      <c r="DC38" t="s">
        <v>3</v>
      </c>
      <c r="DD38" t="s">
        <v>3</v>
      </c>
      <c r="DE38" t="s">
        <v>40</v>
      </c>
      <c r="DF38" t="s">
        <v>40</v>
      </c>
      <c r="DG38" t="s">
        <v>40</v>
      </c>
      <c r="DH38" t="s">
        <v>3</v>
      </c>
      <c r="DI38" t="s">
        <v>40</v>
      </c>
      <c r="DJ38" t="s">
        <v>40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73</v>
      </c>
      <c r="DW38" t="s">
        <v>73</v>
      </c>
      <c r="DX38">
        <v>100</v>
      </c>
      <c r="EE38">
        <v>31265967</v>
      </c>
      <c r="EF38">
        <v>3</v>
      </c>
      <c r="EG38" t="s">
        <v>75</v>
      </c>
      <c r="EH38">
        <v>0</v>
      </c>
      <c r="EI38" t="s">
        <v>3</v>
      </c>
      <c r="EJ38">
        <v>2</v>
      </c>
      <c r="EK38">
        <v>108001</v>
      </c>
      <c r="EL38" t="s">
        <v>76</v>
      </c>
      <c r="EM38" t="s">
        <v>77</v>
      </c>
      <c r="EO38" t="s">
        <v>44</v>
      </c>
      <c r="EQ38">
        <v>131584</v>
      </c>
      <c r="ER38">
        <v>245.31</v>
      </c>
      <c r="ES38">
        <v>73.52</v>
      </c>
      <c r="ET38">
        <v>65.87</v>
      </c>
      <c r="EU38">
        <v>7.79</v>
      </c>
      <c r="EV38">
        <v>105.92</v>
      </c>
      <c r="EW38">
        <v>11.01</v>
      </c>
      <c r="EX38">
        <v>0.62</v>
      </c>
      <c r="EY38">
        <v>0</v>
      </c>
      <c r="FQ38">
        <v>0</v>
      </c>
      <c r="FR38">
        <f t="shared" si="21"/>
        <v>0</v>
      </c>
      <c r="FS38">
        <v>0</v>
      </c>
      <c r="FV38" t="s">
        <v>45</v>
      </c>
      <c r="FW38" t="s">
        <v>46</v>
      </c>
      <c r="FX38">
        <v>95</v>
      </c>
      <c r="FY38">
        <v>65</v>
      </c>
      <c r="GA38" t="s">
        <v>3</v>
      </c>
      <c r="GD38">
        <v>0</v>
      </c>
      <c r="GF38">
        <v>-1888348944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22"/>
        <v>0</v>
      </c>
      <c r="GM38">
        <f t="shared" si="54"/>
        <v>9219.3799999999992</v>
      </c>
      <c r="GN38">
        <f t="shared" si="55"/>
        <v>0</v>
      </c>
      <c r="GO38">
        <f t="shared" si="56"/>
        <v>9219.3799999999992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23"/>
        <v>0</v>
      </c>
      <c r="HA38">
        <v>0</v>
      </c>
      <c r="HB38">
        <v>0</v>
      </c>
      <c r="IK38">
        <v>0</v>
      </c>
    </row>
    <row r="39" spans="1:245" x14ac:dyDescent="0.2">
      <c r="A39">
        <v>18</v>
      </c>
      <c r="B39">
        <v>1</v>
      </c>
      <c r="C39">
        <v>34</v>
      </c>
      <c r="E39" t="s">
        <v>89</v>
      </c>
      <c r="F39" t="s">
        <v>90</v>
      </c>
      <c r="G39" t="s">
        <v>91</v>
      </c>
      <c r="H39" t="s">
        <v>92</v>
      </c>
      <c r="I39">
        <f>I38*J39</f>
        <v>102</v>
      </c>
      <c r="J39">
        <v>102</v>
      </c>
      <c r="O39">
        <f t="shared" si="26"/>
        <v>10424.4</v>
      </c>
      <c r="P39">
        <f t="shared" si="27"/>
        <v>10424.4</v>
      </c>
      <c r="Q39">
        <f t="shared" si="28"/>
        <v>0</v>
      </c>
      <c r="R39">
        <f t="shared" si="29"/>
        <v>0</v>
      </c>
      <c r="S39">
        <f t="shared" si="30"/>
        <v>0</v>
      </c>
      <c r="T39">
        <f t="shared" si="31"/>
        <v>0</v>
      </c>
      <c r="U39">
        <f t="shared" si="32"/>
        <v>0</v>
      </c>
      <c r="V39">
        <f t="shared" si="33"/>
        <v>0</v>
      </c>
      <c r="W39">
        <f t="shared" si="34"/>
        <v>0</v>
      </c>
      <c r="X39">
        <f t="shared" si="35"/>
        <v>0</v>
      </c>
      <c r="Y39">
        <f t="shared" si="36"/>
        <v>0</v>
      </c>
      <c r="AA39">
        <v>35896806</v>
      </c>
      <c r="AB39">
        <f t="shared" si="37"/>
        <v>14</v>
      </c>
      <c r="AC39">
        <f t="shared" si="38"/>
        <v>14</v>
      </c>
      <c r="AD39">
        <f>ROUND((((ET39)-(EU39))+AE39),2)</f>
        <v>0</v>
      </c>
      <c r="AE39">
        <f>ROUND((EU39),2)</f>
        <v>0</v>
      </c>
      <c r="AF39">
        <f>ROUND((EV39),2)</f>
        <v>0</v>
      </c>
      <c r="AG39">
        <f t="shared" si="40"/>
        <v>0</v>
      </c>
      <c r="AH39">
        <f>(EW39)</f>
        <v>0</v>
      </c>
      <c r="AI39">
        <f>(EX39)</f>
        <v>0</v>
      </c>
      <c r="AJ39">
        <f t="shared" si="42"/>
        <v>0</v>
      </c>
      <c r="AK39">
        <v>14</v>
      </c>
      <c r="AL39">
        <v>14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7.3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3</v>
      </c>
      <c r="BM39">
        <v>108001</v>
      </c>
      <c r="BN39">
        <v>0</v>
      </c>
      <c r="BO39" t="s">
        <v>3</v>
      </c>
      <c r="BP39">
        <v>0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3"/>
        <v>10424.4</v>
      </c>
      <c r="CQ39">
        <f t="shared" si="44"/>
        <v>102.2</v>
      </c>
      <c r="CR39">
        <f t="shared" si="45"/>
        <v>0</v>
      </c>
      <c r="CS39">
        <f t="shared" si="46"/>
        <v>0</v>
      </c>
      <c r="CT39">
        <f t="shared" si="47"/>
        <v>0</v>
      </c>
      <c r="CU39">
        <f t="shared" si="48"/>
        <v>0</v>
      </c>
      <c r="CV39">
        <f t="shared" si="49"/>
        <v>0</v>
      </c>
      <c r="CW39">
        <f t="shared" si="50"/>
        <v>0</v>
      </c>
      <c r="CX39">
        <f t="shared" si="51"/>
        <v>0</v>
      </c>
      <c r="CY39">
        <f t="shared" si="52"/>
        <v>0</v>
      </c>
      <c r="CZ39">
        <f t="shared" si="53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92</v>
      </c>
      <c r="DW39" t="s">
        <v>92</v>
      </c>
      <c r="DX39">
        <v>1</v>
      </c>
      <c r="EE39">
        <v>31265967</v>
      </c>
      <c r="EF39">
        <v>3</v>
      </c>
      <c r="EG39" t="s">
        <v>75</v>
      </c>
      <c r="EH39">
        <v>0</v>
      </c>
      <c r="EI39" t="s">
        <v>3</v>
      </c>
      <c r="EJ39">
        <v>2</v>
      </c>
      <c r="EK39">
        <v>108001</v>
      </c>
      <c r="EL39" t="s">
        <v>76</v>
      </c>
      <c r="EM39" t="s">
        <v>77</v>
      </c>
      <c r="EO39" t="s">
        <v>3</v>
      </c>
      <c r="EQ39">
        <v>512</v>
      </c>
      <c r="ER39">
        <v>14</v>
      </c>
      <c r="ES39">
        <v>14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0</v>
      </c>
      <c r="FD39">
        <v>18</v>
      </c>
      <c r="FF39">
        <v>97.32</v>
      </c>
      <c r="FQ39">
        <v>0</v>
      </c>
      <c r="FR39">
        <f t="shared" si="21"/>
        <v>0</v>
      </c>
      <c r="FS39">
        <v>0</v>
      </c>
      <c r="FV39" t="s">
        <v>45</v>
      </c>
      <c r="FW39" t="s">
        <v>46</v>
      </c>
      <c r="FX39">
        <v>95</v>
      </c>
      <c r="FY39">
        <v>65</v>
      </c>
      <c r="GA39" t="s">
        <v>93</v>
      </c>
      <c r="GD39">
        <v>0</v>
      </c>
      <c r="GF39">
        <v>806057650</v>
      </c>
      <c r="GG39">
        <v>2</v>
      </c>
      <c r="GH39">
        <v>3</v>
      </c>
      <c r="GI39">
        <v>3</v>
      </c>
      <c r="GJ39">
        <v>0</v>
      </c>
      <c r="GK39">
        <f>ROUND(R39*(R12)/100,2)</f>
        <v>0</v>
      </c>
      <c r="GL39">
        <f t="shared" si="22"/>
        <v>0</v>
      </c>
      <c r="GM39">
        <f t="shared" si="54"/>
        <v>10424.4</v>
      </c>
      <c r="GN39">
        <f t="shared" si="55"/>
        <v>0</v>
      </c>
      <c r="GO39">
        <f t="shared" si="56"/>
        <v>10424.4</v>
      </c>
      <c r="GP39">
        <f t="shared" si="57"/>
        <v>0</v>
      </c>
      <c r="GR39">
        <v>1</v>
      </c>
      <c r="GS39">
        <v>1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23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ROW(SmtRes!A49)</f>
        <v>49</v>
      </c>
      <c r="D40">
        <f>ROW(EtalonRes!A46)</f>
        <v>46</v>
      </c>
      <c r="E40" t="s">
        <v>94</v>
      </c>
      <c r="F40" t="s">
        <v>95</v>
      </c>
      <c r="G40" t="s">
        <v>96</v>
      </c>
      <c r="H40" t="s">
        <v>73</v>
      </c>
      <c r="I40">
        <f>ROUND(250/100,9)</f>
        <v>2.5</v>
      </c>
      <c r="J40">
        <v>0</v>
      </c>
      <c r="O40">
        <f t="shared" si="26"/>
        <v>12074.04</v>
      </c>
      <c r="P40">
        <f t="shared" si="27"/>
        <v>1215.08</v>
      </c>
      <c r="Q40">
        <f t="shared" si="28"/>
        <v>2621.77</v>
      </c>
      <c r="R40">
        <f t="shared" si="29"/>
        <v>875.64</v>
      </c>
      <c r="S40">
        <f t="shared" si="30"/>
        <v>8237.19</v>
      </c>
      <c r="T40">
        <f t="shared" si="31"/>
        <v>0</v>
      </c>
      <c r="U40">
        <f t="shared" si="32"/>
        <v>33.15</v>
      </c>
      <c r="V40">
        <f t="shared" si="33"/>
        <v>2.7</v>
      </c>
      <c r="W40">
        <f t="shared" si="34"/>
        <v>0</v>
      </c>
      <c r="X40">
        <f t="shared" si="35"/>
        <v>7381.39</v>
      </c>
      <c r="Y40">
        <f t="shared" si="36"/>
        <v>4738.67</v>
      </c>
      <c r="AA40">
        <v>35896806</v>
      </c>
      <c r="AB40">
        <f t="shared" si="37"/>
        <v>309.99</v>
      </c>
      <c r="AC40">
        <f t="shared" si="38"/>
        <v>73.53</v>
      </c>
      <c r="AD40">
        <f>ROUND(((((ET40*1.2))-((EU40*1.2)))+AE40),2)</f>
        <v>108.9</v>
      </c>
      <c r="AE40">
        <f>ROUND(((EU40*1.2)),2)</f>
        <v>13.56</v>
      </c>
      <c r="AF40">
        <f>ROUND(((EV40*1.2)),2)</f>
        <v>127.56</v>
      </c>
      <c r="AG40">
        <f t="shared" si="40"/>
        <v>0</v>
      </c>
      <c r="AH40">
        <f>((EW40*1.2))</f>
        <v>13.26</v>
      </c>
      <c r="AI40">
        <f>((EX40*1.2))</f>
        <v>1.08</v>
      </c>
      <c r="AJ40">
        <f t="shared" si="42"/>
        <v>0</v>
      </c>
      <c r="AK40">
        <v>270.58</v>
      </c>
      <c r="AL40">
        <v>73.53</v>
      </c>
      <c r="AM40">
        <v>90.75</v>
      </c>
      <c r="AN40">
        <v>11.3</v>
      </c>
      <c r="AO40">
        <v>106.3</v>
      </c>
      <c r="AP40">
        <v>0</v>
      </c>
      <c r="AQ40">
        <v>11.05</v>
      </c>
      <c r="AR40">
        <v>0.9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25.83</v>
      </c>
      <c r="BB40">
        <v>9.6300000000000008</v>
      </c>
      <c r="BC40">
        <v>6.61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97</v>
      </c>
      <c r="BM40">
        <v>108001</v>
      </c>
      <c r="BN40">
        <v>0</v>
      </c>
      <c r="BO40" t="s">
        <v>95</v>
      </c>
      <c r="BP40">
        <v>1</v>
      </c>
      <c r="BQ40">
        <v>3</v>
      </c>
      <c r="BR40">
        <v>0</v>
      </c>
      <c r="BS40">
        <v>25.83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603</v>
      </c>
      <c r="CO40">
        <v>0</v>
      </c>
      <c r="CP40">
        <f t="shared" si="43"/>
        <v>12074.04</v>
      </c>
      <c r="CQ40">
        <f t="shared" si="44"/>
        <v>486.03330000000005</v>
      </c>
      <c r="CR40">
        <f t="shared" si="45"/>
        <v>1048.7070000000001</v>
      </c>
      <c r="CS40">
        <f t="shared" si="46"/>
        <v>350.25479999999999</v>
      </c>
      <c r="CT40">
        <f t="shared" si="47"/>
        <v>3294.8748000000001</v>
      </c>
      <c r="CU40">
        <f t="shared" si="48"/>
        <v>0</v>
      </c>
      <c r="CV40">
        <f t="shared" si="49"/>
        <v>13.26</v>
      </c>
      <c r="CW40">
        <f t="shared" si="50"/>
        <v>1.08</v>
      </c>
      <c r="CX40">
        <f t="shared" si="51"/>
        <v>0</v>
      </c>
      <c r="CY40">
        <f t="shared" si="52"/>
        <v>7381.3922999999995</v>
      </c>
      <c r="CZ40">
        <f t="shared" si="53"/>
        <v>4738.6715999999997</v>
      </c>
      <c r="DC40" t="s">
        <v>3</v>
      </c>
      <c r="DD40" t="s">
        <v>3</v>
      </c>
      <c r="DE40" t="s">
        <v>40</v>
      </c>
      <c r="DF40" t="s">
        <v>40</v>
      </c>
      <c r="DG40" t="s">
        <v>40</v>
      </c>
      <c r="DH40" t="s">
        <v>3</v>
      </c>
      <c r="DI40" t="s">
        <v>40</v>
      </c>
      <c r="DJ40" t="s">
        <v>40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73</v>
      </c>
      <c r="DW40" t="s">
        <v>73</v>
      </c>
      <c r="DX40">
        <v>100</v>
      </c>
      <c r="EE40">
        <v>31265967</v>
      </c>
      <c r="EF40">
        <v>3</v>
      </c>
      <c r="EG40" t="s">
        <v>75</v>
      </c>
      <c r="EH40">
        <v>0</v>
      </c>
      <c r="EI40" t="s">
        <v>3</v>
      </c>
      <c r="EJ40">
        <v>2</v>
      </c>
      <c r="EK40">
        <v>108001</v>
      </c>
      <c r="EL40" t="s">
        <v>76</v>
      </c>
      <c r="EM40" t="s">
        <v>77</v>
      </c>
      <c r="EO40" t="s">
        <v>44</v>
      </c>
      <c r="EQ40">
        <v>512</v>
      </c>
      <c r="ER40">
        <v>270.58</v>
      </c>
      <c r="ES40">
        <v>73.53</v>
      </c>
      <c r="ET40">
        <v>90.75</v>
      </c>
      <c r="EU40">
        <v>11.3</v>
      </c>
      <c r="EV40">
        <v>106.3</v>
      </c>
      <c r="EW40">
        <v>11.05</v>
      </c>
      <c r="EX40">
        <v>0.9</v>
      </c>
      <c r="EY40">
        <v>0</v>
      </c>
      <c r="FQ40">
        <v>0</v>
      </c>
      <c r="FR40">
        <f t="shared" si="21"/>
        <v>0</v>
      </c>
      <c r="FS40">
        <v>0</v>
      </c>
      <c r="FV40" t="s">
        <v>45</v>
      </c>
      <c r="FW40" t="s">
        <v>46</v>
      </c>
      <c r="FX40">
        <v>95</v>
      </c>
      <c r="FY40">
        <v>65</v>
      </c>
      <c r="GA40" t="s">
        <v>3</v>
      </c>
      <c r="GD40">
        <v>0</v>
      </c>
      <c r="GF40">
        <v>171373453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22"/>
        <v>0</v>
      </c>
      <c r="GM40">
        <f t="shared" si="54"/>
        <v>24194.1</v>
      </c>
      <c r="GN40">
        <f t="shared" si="55"/>
        <v>0</v>
      </c>
      <c r="GO40">
        <f t="shared" si="56"/>
        <v>24194.1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23"/>
        <v>0</v>
      </c>
      <c r="HA40">
        <v>0</v>
      </c>
      <c r="HB40">
        <v>0</v>
      </c>
      <c r="IK40">
        <v>0</v>
      </c>
    </row>
    <row r="41" spans="1:245" x14ac:dyDescent="0.2">
      <c r="A41">
        <v>18</v>
      </c>
      <c r="B41">
        <v>1</v>
      </c>
      <c r="C41">
        <v>48</v>
      </c>
      <c r="E41" t="s">
        <v>98</v>
      </c>
      <c r="F41" t="s">
        <v>99</v>
      </c>
      <c r="G41" t="s">
        <v>100</v>
      </c>
      <c r="H41" t="s">
        <v>92</v>
      </c>
      <c r="I41">
        <f>I40*J41</f>
        <v>102</v>
      </c>
      <c r="J41">
        <v>40.799999999999997</v>
      </c>
      <c r="O41">
        <f t="shared" si="26"/>
        <v>15994.01</v>
      </c>
      <c r="P41">
        <f t="shared" si="27"/>
        <v>15994.01</v>
      </c>
      <c r="Q41">
        <f t="shared" si="28"/>
        <v>0</v>
      </c>
      <c r="R41">
        <f t="shared" si="29"/>
        <v>0</v>
      </c>
      <c r="S41">
        <f t="shared" si="30"/>
        <v>0</v>
      </c>
      <c r="T41">
        <f t="shared" si="31"/>
        <v>0</v>
      </c>
      <c r="U41">
        <f t="shared" si="32"/>
        <v>0</v>
      </c>
      <c r="V41">
        <f t="shared" si="33"/>
        <v>0</v>
      </c>
      <c r="W41">
        <f t="shared" si="34"/>
        <v>0</v>
      </c>
      <c r="X41">
        <f t="shared" si="35"/>
        <v>0</v>
      </c>
      <c r="Y41">
        <f t="shared" si="36"/>
        <v>0</v>
      </c>
      <c r="AA41">
        <v>35896806</v>
      </c>
      <c r="AB41">
        <f t="shared" si="37"/>
        <v>21.48</v>
      </c>
      <c r="AC41">
        <f t="shared" si="38"/>
        <v>21.48</v>
      </c>
      <c r="AD41">
        <f>ROUND((((ET41)-(EU41))+AE41),2)</f>
        <v>0</v>
      </c>
      <c r="AE41">
        <f t="shared" ref="AE41:AF43" si="59">ROUND((EU41),2)</f>
        <v>0</v>
      </c>
      <c r="AF41">
        <f t="shared" si="59"/>
        <v>0</v>
      </c>
      <c r="AG41">
        <f t="shared" si="40"/>
        <v>0</v>
      </c>
      <c r="AH41">
        <f t="shared" ref="AH41:AI43" si="60">(EW41)</f>
        <v>0</v>
      </c>
      <c r="AI41">
        <f t="shared" si="60"/>
        <v>0</v>
      </c>
      <c r="AJ41">
        <f t="shared" si="42"/>
        <v>0</v>
      </c>
      <c r="AK41">
        <v>21.48</v>
      </c>
      <c r="AL41">
        <v>21.48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81</v>
      </c>
      <c r="AU41">
        <v>52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7.3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3</v>
      </c>
      <c r="BM41">
        <v>108001</v>
      </c>
      <c r="BN41">
        <v>0</v>
      </c>
      <c r="BO41" t="s">
        <v>3</v>
      </c>
      <c r="BP41">
        <v>0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95</v>
      </c>
      <c r="CA41">
        <v>65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3"/>
        <v>15994.01</v>
      </c>
      <c r="CQ41">
        <f t="shared" si="44"/>
        <v>156.804</v>
      </c>
      <c r="CR41">
        <f t="shared" si="45"/>
        <v>0</v>
      </c>
      <c r="CS41">
        <f t="shared" si="46"/>
        <v>0</v>
      </c>
      <c r="CT41">
        <f t="shared" si="47"/>
        <v>0</v>
      </c>
      <c r="CU41">
        <f t="shared" si="48"/>
        <v>0</v>
      </c>
      <c r="CV41">
        <f t="shared" si="49"/>
        <v>0</v>
      </c>
      <c r="CW41">
        <f t="shared" si="50"/>
        <v>0</v>
      </c>
      <c r="CX41">
        <f t="shared" si="51"/>
        <v>0</v>
      </c>
      <c r="CY41">
        <f t="shared" si="52"/>
        <v>0</v>
      </c>
      <c r="CZ41">
        <f t="shared" si="53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92</v>
      </c>
      <c r="DW41" t="s">
        <v>92</v>
      </c>
      <c r="DX41">
        <v>1</v>
      </c>
      <c r="EE41">
        <v>31265967</v>
      </c>
      <c r="EF41">
        <v>3</v>
      </c>
      <c r="EG41" t="s">
        <v>75</v>
      </c>
      <c r="EH41">
        <v>0</v>
      </c>
      <c r="EI41" t="s">
        <v>3</v>
      </c>
      <c r="EJ41">
        <v>2</v>
      </c>
      <c r="EK41">
        <v>108001</v>
      </c>
      <c r="EL41" t="s">
        <v>76</v>
      </c>
      <c r="EM41" t="s">
        <v>77</v>
      </c>
      <c r="EO41" t="s">
        <v>3</v>
      </c>
      <c r="EQ41">
        <v>512</v>
      </c>
      <c r="ER41">
        <v>21.48</v>
      </c>
      <c r="ES41">
        <v>21.48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0</v>
      </c>
      <c r="FD41">
        <v>18</v>
      </c>
      <c r="FF41">
        <v>149.25</v>
      </c>
      <c r="FQ41">
        <v>0</v>
      </c>
      <c r="FR41">
        <f t="shared" si="21"/>
        <v>0</v>
      </c>
      <c r="FS41">
        <v>0</v>
      </c>
      <c r="FV41" t="s">
        <v>45</v>
      </c>
      <c r="FW41" t="s">
        <v>46</v>
      </c>
      <c r="FX41">
        <v>95</v>
      </c>
      <c r="FY41">
        <v>65</v>
      </c>
      <c r="GA41" t="s">
        <v>101</v>
      </c>
      <c r="GD41">
        <v>0</v>
      </c>
      <c r="GF41">
        <v>-473914663</v>
      </c>
      <c r="GG41">
        <v>2</v>
      </c>
      <c r="GH41">
        <v>3</v>
      </c>
      <c r="GI41">
        <v>3</v>
      </c>
      <c r="GJ41">
        <v>0</v>
      </c>
      <c r="GK41">
        <f>ROUND(R41*(R12)/100,2)</f>
        <v>0</v>
      </c>
      <c r="GL41">
        <f t="shared" si="22"/>
        <v>0</v>
      </c>
      <c r="GM41">
        <f t="shared" si="54"/>
        <v>15994.01</v>
      </c>
      <c r="GN41">
        <f t="shared" si="55"/>
        <v>0</v>
      </c>
      <c r="GO41">
        <f t="shared" si="56"/>
        <v>15994.01</v>
      </c>
      <c r="GP41">
        <f t="shared" si="57"/>
        <v>0</v>
      </c>
      <c r="GR41">
        <v>1</v>
      </c>
      <c r="GS41">
        <v>1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23"/>
        <v>0</v>
      </c>
      <c r="HA41">
        <v>0</v>
      </c>
      <c r="HB41">
        <v>0</v>
      </c>
      <c r="IK41">
        <v>0</v>
      </c>
    </row>
    <row r="42" spans="1:245" x14ac:dyDescent="0.2">
      <c r="A42">
        <v>18</v>
      </c>
      <c r="B42">
        <v>1</v>
      </c>
      <c r="C42">
        <v>47</v>
      </c>
      <c r="E42" t="s">
        <v>102</v>
      </c>
      <c r="F42" t="s">
        <v>103</v>
      </c>
      <c r="G42" t="s">
        <v>104</v>
      </c>
      <c r="H42" t="s">
        <v>92</v>
      </c>
      <c r="I42">
        <f>I40*J42</f>
        <v>102</v>
      </c>
      <c r="J42">
        <v>40.799999999999997</v>
      </c>
      <c r="O42">
        <f t="shared" si="26"/>
        <v>21124.3</v>
      </c>
      <c r="P42">
        <f t="shared" si="27"/>
        <v>21124.3</v>
      </c>
      <c r="Q42">
        <f t="shared" si="28"/>
        <v>0</v>
      </c>
      <c r="R42">
        <f t="shared" si="29"/>
        <v>0</v>
      </c>
      <c r="S42">
        <f t="shared" si="30"/>
        <v>0</v>
      </c>
      <c r="T42">
        <f t="shared" si="31"/>
        <v>0</v>
      </c>
      <c r="U42">
        <f t="shared" si="32"/>
        <v>0</v>
      </c>
      <c r="V42">
        <f t="shared" si="33"/>
        <v>0</v>
      </c>
      <c r="W42">
        <f t="shared" si="34"/>
        <v>0</v>
      </c>
      <c r="X42">
        <f t="shared" si="35"/>
        <v>0</v>
      </c>
      <c r="Y42">
        <f t="shared" si="36"/>
        <v>0</v>
      </c>
      <c r="AA42">
        <v>35896806</v>
      </c>
      <c r="AB42">
        <f t="shared" si="37"/>
        <v>28.37</v>
      </c>
      <c r="AC42">
        <f t="shared" si="38"/>
        <v>28.37</v>
      </c>
      <c r="AD42">
        <f>ROUND((((ET42)-(EU42))+AE42),2)</f>
        <v>0</v>
      </c>
      <c r="AE42">
        <f t="shared" si="59"/>
        <v>0</v>
      </c>
      <c r="AF42">
        <f t="shared" si="59"/>
        <v>0</v>
      </c>
      <c r="AG42">
        <f t="shared" si="40"/>
        <v>0</v>
      </c>
      <c r="AH42">
        <f t="shared" si="60"/>
        <v>0</v>
      </c>
      <c r="AI42">
        <f t="shared" si="60"/>
        <v>0</v>
      </c>
      <c r="AJ42">
        <f t="shared" si="42"/>
        <v>0</v>
      </c>
      <c r="AK42">
        <v>28.369999999999997</v>
      </c>
      <c r="AL42">
        <v>28.369999999999997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81</v>
      </c>
      <c r="AU42">
        <v>52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7.3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2</v>
      </c>
      <c r="BJ42" t="s">
        <v>3</v>
      </c>
      <c r="BM42">
        <v>108001</v>
      </c>
      <c r="BN42">
        <v>0</v>
      </c>
      <c r="BO42" t="s">
        <v>3</v>
      </c>
      <c r="BP42">
        <v>0</v>
      </c>
      <c r="BQ42">
        <v>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95</v>
      </c>
      <c r="CA42">
        <v>65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3"/>
        <v>21124.3</v>
      </c>
      <c r="CQ42">
        <f t="shared" si="44"/>
        <v>207.101</v>
      </c>
      <c r="CR42">
        <f t="shared" si="45"/>
        <v>0</v>
      </c>
      <c r="CS42">
        <f t="shared" si="46"/>
        <v>0</v>
      </c>
      <c r="CT42">
        <f t="shared" si="47"/>
        <v>0</v>
      </c>
      <c r="CU42">
        <f t="shared" si="48"/>
        <v>0</v>
      </c>
      <c r="CV42">
        <f t="shared" si="49"/>
        <v>0</v>
      </c>
      <c r="CW42">
        <f t="shared" si="50"/>
        <v>0</v>
      </c>
      <c r="CX42">
        <f t="shared" si="51"/>
        <v>0</v>
      </c>
      <c r="CY42">
        <f t="shared" si="52"/>
        <v>0</v>
      </c>
      <c r="CZ42">
        <f t="shared" si="53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92</v>
      </c>
      <c r="DW42" t="s">
        <v>92</v>
      </c>
      <c r="DX42">
        <v>1</v>
      </c>
      <c r="EE42">
        <v>31265967</v>
      </c>
      <c r="EF42">
        <v>3</v>
      </c>
      <c r="EG42" t="s">
        <v>75</v>
      </c>
      <c r="EH42">
        <v>0</v>
      </c>
      <c r="EI42" t="s">
        <v>3</v>
      </c>
      <c r="EJ42">
        <v>2</v>
      </c>
      <c r="EK42">
        <v>108001</v>
      </c>
      <c r="EL42" t="s">
        <v>76</v>
      </c>
      <c r="EM42" t="s">
        <v>77</v>
      </c>
      <c r="EO42" t="s">
        <v>3</v>
      </c>
      <c r="EQ42">
        <v>512</v>
      </c>
      <c r="ER42">
        <v>28.369999999999997</v>
      </c>
      <c r="ES42">
        <v>28.369999999999997</v>
      </c>
      <c r="ET42">
        <v>0</v>
      </c>
      <c r="EU42">
        <v>0</v>
      </c>
      <c r="EV42">
        <v>0</v>
      </c>
      <c r="EW42">
        <v>0</v>
      </c>
      <c r="EX42">
        <v>0</v>
      </c>
      <c r="EZ42">
        <v>5</v>
      </c>
      <c r="FC42">
        <v>0</v>
      </c>
      <c r="FD42">
        <v>18</v>
      </c>
      <c r="FF42">
        <v>197.1</v>
      </c>
      <c r="FQ42">
        <v>0</v>
      </c>
      <c r="FR42">
        <f t="shared" si="21"/>
        <v>0</v>
      </c>
      <c r="FS42">
        <v>0</v>
      </c>
      <c r="FV42" t="s">
        <v>45</v>
      </c>
      <c r="FW42" t="s">
        <v>46</v>
      </c>
      <c r="FX42">
        <v>95</v>
      </c>
      <c r="FY42">
        <v>65</v>
      </c>
      <c r="GA42" t="s">
        <v>105</v>
      </c>
      <c r="GD42">
        <v>0</v>
      </c>
      <c r="GF42">
        <v>-351740117</v>
      </c>
      <c r="GG42">
        <v>2</v>
      </c>
      <c r="GH42">
        <v>3</v>
      </c>
      <c r="GI42">
        <v>3</v>
      </c>
      <c r="GJ42">
        <v>0</v>
      </c>
      <c r="GK42">
        <f>ROUND(R42*(R12)/100,2)</f>
        <v>0</v>
      </c>
      <c r="GL42">
        <f t="shared" si="22"/>
        <v>0</v>
      </c>
      <c r="GM42">
        <f t="shared" si="54"/>
        <v>21124.3</v>
      </c>
      <c r="GN42">
        <f t="shared" si="55"/>
        <v>0</v>
      </c>
      <c r="GO42">
        <f t="shared" si="56"/>
        <v>21124.3</v>
      </c>
      <c r="GP42">
        <f t="shared" si="57"/>
        <v>0</v>
      </c>
      <c r="GR42">
        <v>1</v>
      </c>
      <c r="GS42">
        <v>1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23"/>
        <v>0</v>
      </c>
      <c r="HA42">
        <v>0</v>
      </c>
      <c r="HB42">
        <v>0</v>
      </c>
      <c r="IK42">
        <v>0</v>
      </c>
    </row>
    <row r="43" spans="1:245" x14ac:dyDescent="0.2">
      <c r="A43">
        <v>18</v>
      </c>
      <c r="B43">
        <v>1</v>
      </c>
      <c r="C43">
        <v>49</v>
      </c>
      <c r="E43" t="s">
        <v>106</v>
      </c>
      <c r="F43" t="s">
        <v>107</v>
      </c>
      <c r="G43" t="s">
        <v>108</v>
      </c>
      <c r="H43" t="s">
        <v>92</v>
      </c>
      <c r="I43">
        <f>I40*J43</f>
        <v>51</v>
      </c>
      <c r="J43">
        <v>20.399999999999999</v>
      </c>
      <c r="O43">
        <f t="shared" si="26"/>
        <v>69247.8</v>
      </c>
      <c r="P43">
        <f t="shared" si="27"/>
        <v>69247.8</v>
      </c>
      <c r="Q43">
        <f t="shared" si="28"/>
        <v>0</v>
      </c>
      <c r="R43">
        <f t="shared" si="29"/>
        <v>0</v>
      </c>
      <c r="S43">
        <f t="shared" si="30"/>
        <v>0</v>
      </c>
      <c r="T43">
        <f t="shared" si="31"/>
        <v>0</v>
      </c>
      <c r="U43">
        <f t="shared" si="32"/>
        <v>0</v>
      </c>
      <c r="V43">
        <f t="shared" si="33"/>
        <v>0</v>
      </c>
      <c r="W43">
        <f t="shared" si="34"/>
        <v>0</v>
      </c>
      <c r="X43">
        <f t="shared" si="35"/>
        <v>0</v>
      </c>
      <c r="Y43">
        <f t="shared" si="36"/>
        <v>0</v>
      </c>
      <c r="AA43">
        <v>35896806</v>
      </c>
      <c r="AB43">
        <f t="shared" si="37"/>
        <v>186</v>
      </c>
      <c r="AC43">
        <f t="shared" si="38"/>
        <v>186</v>
      </c>
      <c r="AD43">
        <f>ROUND((((ET43)-(EU43))+AE43),2)</f>
        <v>0</v>
      </c>
      <c r="AE43">
        <f t="shared" si="59"/>
        <v>0</v>
      </c>
      <c r="AF43">
        <f t="shared" si="59"/>
        <v>0</v>
      </c>
      <c r="AG43">
        <f t="shared" si="40"/>
        <v>0</v>
      </c>
      <c r="AH43">
        <f t="shared" si="60"/>
        <v>0</v>
      </c>
      <c r="AI43">
        <f t="shared" si="60"/>
        <v>0</v>
      </c>
      <c r="AJ43">
        <f t="shared" si="42"/>
        <v>0</v>
      </c>
      <c r="AK43">
        <v>186</v>
      </c>
      <c r="AL43">
        <v>186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7.3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2</v>
      </c>
      <c r="BJ43" t="s">
        <v>3</v>
      </c>
      <c r="BM43">
        <v>108001</v>
      </c>
      <c r="BN43">
        <v>0</v>
      </c>
      <c r="BO43" t="s">
        <v>3</v>
      </c>
      <c r="BP43">
        <v>0</v>
      </c>
      <c r="BQ43">
        <v>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3"/>
        <v>69247.8</v>
      </c>
      <c r="CQ43">
        <f t="shared" si="44"/>
        <v>1357.8</v>
      </c>
      <c r="CR43">
        <f t="shared" si="45"/>
        <v>0</v>
      </c>
      <c r="CS43">
        <f t="shared" si="46"/>
        <v>0</v>
      </c>
      <c r="CT43">
        <f t="shared" si="47"/>
        <v>0</v>
      </c>
      <c r="CU43">
        <f t="shared" si="48"/>
        <v>0</v>
      </c>
      <c r="CV43">
        <f t="shared" si="49"/>
        <v>0</v>
      </c>
      <c r="CW43">
        <f t="shared" si="50"/>
        <v>0</v>
      </c>
      <c r="CX43">
        <f t="shared" si="51"/>
        <v>0</v>
      </c>
      <c r="CY43">
        <f t="shared" si="52"/>
        <v>0</v>
      </c>
      <c r="CZ43">
        <f t="shared" si="53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92</v>
      </c>
      <c r="DW43" t="s">
        <v>92</v>
      </c>
      <c r="DX43">
        <v>1</v>
      </c>
      <c r="EE43">
        <v>31265967</v>
      </c>
      <c r="EF43">
        <v>3</v>
      </c>
      <c r="EG43" t="s">
        <v>75</v>
      </c>
      <c r="EH43">
        <v>0</v>
      </c>
      <c r="EI43" t="s">
        <v>3</v>
      </c>
      <c r="EJ43">
        <v>2</v>
      </c>
      <c r="EK43">
        <v>108001</v>
      </c>
      <c r="EL43" t="s">
        <v>76</v>
      </c>
      <c r="EM43" t="s">
        <v>77</v>
      </c>
      <c r="EO43" t="s">
        <v>3</v>
      </c>
      <c r="EQ43">
        <v>512</v>
      </c>
      <c r="ER43">
        <v>186</v>
      </c>
      <c r="ES43">
        <v>186</v>
      </c>
      <c r="ET43">
        <v>0</v>
      </c>
      <c r="EU43">
        <v>0</v>
      </c>
      <c r="EV43">
        <v>0</v>
      </c>
      <c r="EW43">
        <v>0</v>
      </c>
      <c r="EX43">
        <v>0</v>
      </c>
      <c r="EZ43">
        <v>5</v>
      </c>
      <c r="FC43">
        <v>0</v>
      </c>
      <c r="FD43">
        <v>18</v>
      </c>
      <c r="FF43">
        <v>1292.3699999999999</v>
      </c>
      <c r="FQ43">
        <v>0</v>
      </c>
      <c r="FR43">
        <f t="shared" si="21"/>
        <v>0</v>
      </c>
      <c r="FS43">
        <v>0</v>
      </c>
      <c r="FV43" t="s">
        <v>45</v>
      </c>
      <c r="FW43" t="s">
        <v>46</v>
      </c>
      <c r="FX43">
        <v>95</v>
      </c>
      <c r="FY43">
        <v>65</v>
      </c>
      <c r="GA43" t="s">
        <v>109</v>
      </c>
      <c r="GD43">
        <v>0</v>
      </c>
      <c r="GF43">
        <v>-368135169</v>
      </c>
      <c r="GG43">
        <v>2</v>
      </c>
      <c r="GH43">
        <v>3</v>
      </c>
      <c r="GI43">
        <v>3</v>
      </c>
      <c r="GJ43">
        <v>0</v>
      </c>
      <c r="GK43">
        <f>ROUND(R43*(R12)/100,2)</f>
        <v>0</v>
      </c>
      <c r="GL43">
        <f t="shared" si="22"/>
        <v>0</v>
      </c>
      <c r="GM43">
        <f t="shared" si="54"/>
        <v>69247.8</v>
      </c>
      <c r="GN43">
        <f t="shared" si="55"/>
        <v>0</v>
      </c>
      <c r="GO43">
        <f t="shared" si="56"/>
        <v>69247.8</v>
      </c>
      <c r="GP43">
        <f t="shared" si="57"/>
        <v>0</v>
      </c>
      <c r="GR43">
        <v>1</v>
      </c>
      <c r="GS43">
        <v>1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23"/>
        <v>0</v>
      </c>
      <c r="HA43">
        <v>0</v>
      </c>
      <c r="HB43">
        <v>0</v>
      </c>
      <c r="IK43">
        <v>0</v>
      </c>
    </row>
    <row r="44" spans="1:245" x14ac:dyDescent="0.2">
      <c r="A44">
        <v>17</v>
      </c>
      <c r="B44">
        <v>1</v>
      </c>
      <c r="C44">
        <f>ROW(SmtRes!A54)</f>
        <v>54</v>
      </c>
      <c r="D44">
        <f>ROW(EtalonRes!A51)</f>
        <v>51</v>
      </c>
      <c r="E44" t="s">
        <v>110</v>
      </c>
      <c r="F44" t="s">
        <v>111</v>
      </c>
      <c r="G44" t="s">
        <v>112</v>
      </c>
      <c r="H44" t="s">
        <v>73</v>
      </c>
      <c r="I44">
        <f>ROUND(50/100,9)</f>
        <v>0.5</v>
      </c>
      <c r="J44">
        <v>0</v>
      </c>
      <c r="O44">
        <f t="shared" si="26"/>
        <v>2827.05</v>
      </c>
      <c r="P44">
        <f t="shared" si="27"/>
        <v>14.27</v>
      </c>
      <c r="Q44">
        <f t="shared" si="28"/>
        <v>1957.03</v>
      </c>
      <c r="R44">
        <f t="shared" si="29"/>
        <v>746.87</v>
      </c>
      <c r="S44">
        <f t="shared" si="30"/>
        <v>855.75</v>
      </c>
      <c r="T44">
        <f t="shared" si="31"/>
        <v>0</v>
      </c>
      <c r="U44">
        <f t="shared" si="32"/>
        <v>3.444</v>
      </c>
      <c r="V44">
        <f t="shared" si="33"/>
        <v>2.3039999999999998</v>
      </c>
      <c r="W44">
        <f t="shared" si="34"/>
        <v>0</v>
      </c>
      <c r="X44">
        <f t="shared" si="35"/>
        <v>1298.1199999999999</v>
      </c>
      <c r="Y44">
        <f t="shared" si="36"/>
        <v>833.36</v>
      </c>
      <c r="AA44">
        <v>35896806</v>
      </c>
      <c r="AB44">
        <f t="shared" si="37"/>
        <v>476.78</v>
      </c>
      <c r="AC44">
        <f t="shared" si="38"/>
        <v>1.1000000000000001</v>
      </c>
      <c r="AD44">
        <f>ROUND(((((ET44*1.2))-((EU44*1.2)))+AE44),2)</f>
        <v>409.42</v>
      </c>
      <c r="AE44">
        <f>ROUND(((EU44*1.2)),2)</f>
        <v>57.83</v>
      </c>
      <c r="AF44">
        <f>ROUND(((EV44*1.2)),2)</f>
        <v>66.260000000000005</v>
      </c>
      <c r="AG44">
        <f t="shared" si="40"/>
        <v>0</v>
      </c>
      <c r="AH44">
        <f>((EW44*1.2))</f>
        <v>6.8879999999999999</v>
      </c>
      <c r="AI44">
        <f>((EX44*1.2))</f>
        <v>4.6079999999999997</v>
      </c>
      <c r="AJ44">
        <f t="shared" si="42"/>
        <v>0</v>
      </c>
      <c r="AK44">
        <v>397.5</v>
      </c>
      <c r="AL44">
        <v>1.1000000000000001</v>
      </c>
      <c r="AM44">
        <v>341.18</v>
      </c>
      <c r="AN44">
        <v>48.19</v>
      </c>
      <c r="AO44">
        <v>55.22</v>
      </c>
      <c r="AP44">
        <v>0</v>
      </c>
      <c r="AQ44">
        <v>5.74</v>
      </c>
      <c r="AR44">
        <v>3.84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25.83</v>
      </c>
      <c r="BB44">
        <v>9.56</v>
      </c>
      <c r="BC44">
        <v>25.94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2</v>
      </c>
      <c r="BJ44" t="s">
        <v>113</v>
      </c>
      <c r="BM44">
        <v>108001</v>
      </c>
      <c r="BN44">
        <v>0</v>
      </c>
      <c r="BO44" t="s">
        <v>111</v>
      </c>
      <c r="BP44">
        <v>1</v>
      </c>
      <c r="BQ44">
        <v>3</v>
      </c>
      <c r="BR44">
        <v>0</v>
      </c>
      <c r="BS44">
        <v>25.83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603</v>
      </c>
      <c r="CO44">
        <v>0</v>
      </c>
      <c r="CP44">
        <f t="shared" si="43"/>
        <v>2827.05</v>
      </c>
      <c r="CQ44">
        <f t="shared" si="44"/>
        <v>28.534000000000002</v>
      </c>
      <c r="CR44">
        <f t="shared" si="45"/>
        <v>3914.0552000000002</v>
      </c>
      <c r="CS44">
        <f t="shared" si="46"/>
        <v>1493.7488999999998</v>
      </c>
      <c r="CT44">
        <f t="shared" si="47"/>
        <v>1711.4957999999999</v>
      </c>
      <c r="CU44">
        <f t="shared" si="48"/>
        <v>0</v>
      </c>
      <c r="CV44">
        <f t="shared" si="49"/>
        <v>6.8879999999999999</v>
      </c>
      <c r="CW44">
        <f t="shared" si="50"/>
        <v>4.6079999999999997</v>
      </c>
      <c r="CX44">
        <f t="shared" si="51"/>
        <v>0</v>
      </c>
      <c r="CY44">
        <f t="shared" si="52"/>
        <v>1298.1221999999998</v>
      </c>
      <c r="CZ44">
        <f t="shared" si="53"/>
        <v>833.36239999999987</v>
      </c>
      <c r="DC44" t="s">
        <v>3</v>
      </c>
      <c r="DD44" t="s">
        <v>3</v>
      </c>
      <c r="DE44" t="s">
        <v>40</v>
      </c>
      <c r="DF44" t="s">
        <v>40</v>
      </c>
      <c r="DG44" t="s">
        <v>40</v>
      </c>
      <c r="DH44" t="s">
        <v>3</v>
      </c>
      <c r="DI44" t="s">
        <v>40</v>
      </c>
      <c r="DJ44" t="s">
        <v>40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73</v>
      </c>
      <c r="DW44" t="s">
        <v>73</v>
      </c>
      <c r="DX44">
        <v>100</v>
      </c>
      <c r="EE44">
        <v>31265967</v>
      </c>
      <c r="EF44">
        <v>3</v>
      </c>
      <c r="EG44" t="s">
        <v>75</v>
      </c>
      <c r="EH44">
        <v>0</v>
      </c>
      <c r="EI44" t="s">
        <v>3</v>
      </c>
      <c r="EJ44">
        <v>2</v>
      </c>
      <c r="EK44">
        <v>108001</v>
      </c>
      <c r="EL44" t="s">
        <v>76</v>
      </c>
      <c r="EM44" t="s">
        <v>77</v>
      </c>
      <c r="EO44" t="s">
        <v>44</v>
      </c>
      <c r="EQ44">
        <v>512</v>
      </c>
      <c r="ER44">
        <v>397.5</v>
      </c>
      <c r="ES44">
        <v>1.1000000000000001</v>
      </c>
      <c r="ET44">
        <v>341.18</v>
      </c>
      <c r="EU44">
        <v>48.19</v>
      </c>
      <c r="EV44">
        <v>55.22</v>
      </c>
      <c r="EW44">
        <v>5.74</v>
      </c>
      <c r="EX44">
        <v>3.84</v>
      </c>
      <c r="EY44">
        <v>0</v>
      </c>
      <c r="FQ44">
        <v>0</v>
      </c>
      <c r="FR44">
        <f t="shared" si="21"/>
        <v>0</v>
      </c>
      <c r="FS44">
        <v>0</v>
      </c>
      <c r="FV44" t="s">
        <v>45</v>
      </c>
      <c r="FW44" t="s">
        <v>46</v>
      </c>
      <c r="FX44">
        <v>95</v>
      </c>
      <c r="FY44">
        <v>65</v>
      </c>
      <c r="GA44" t="s">
        <v>3</v>
      </c>
      <c r="GD44">
        <v>0</v>
      </c>
      <c r="GF44">
        <v>-408138158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22"/>
        <v>0</v>
      </c>
      <c r="GM44">
        <f t="shared" si="54"/>
        <v>4958.53</v>
      </c>
      <c r="GN44">
        <f t="shared" si="55"/>
        <v>0</v>
      </c>
      <c r="GO44">
        <f t="shared" si="56"/>
        <v>4958.53</v>
      </c>
      <c r="GP44">
        <f t="shared" si="57"/>
        <v>0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23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ROW(SmtRes!A60)</f>
        <v>60</v>
      </c>
      <c r="D45">
        <f>ROW(EtalonRes!A56)</f>
        <v>56</v>
      </c>
      <c r="E45" t="s">
        <v>114</v>
      </c>
      <c r="F45" t="s">
        <v>115</v>
      </c>
      <c r="G45" t="s">
        <v>116</v>
      </c>
      <c r="H45" t="s">
        <v>73</v>
      </c>
      <c r="I45">
        <f>ROUND(300/100,9)</f>
        <v>3</v>
      </c>
      <c r="J45">
        <v>0</v>
      </c>
      <c r="O45">
        <f t="shared" si="26"/>
        <v>8154.56</v>
      </c>
      <c r="P45">
        <f t="shared" si="27"/>
        <v>41.47</v>
      </c>
      <c r="Q45">
        <f t="shared" si="28"/>
        <v>5626.44</v>
      </c>
      <c r="R45">
        <f t="shared" si="29"/>
        <v>2147.25</v>
      </c>
      <c r="S45">
        <f t="shared" si="30"/>
        <v>2486.65</v>
      </c>
      <c r="T45">
        <f t="shared" si="31"/>
        <v>0</v>
      </c>
      <c r="U45">
        <f t="shared" si="32"/>
        <v>10.007999999999999</v>
      </c>
      <c r="V45">
        <f t="shared" si="33"/>
        <v>6.6240000000000006</v>
      </c>
      <c r="W45">
        <f t="shared" si="34"/>
        <v>0</v>
      </c>
      <c r="X45">
        <f t="shared" si="35"/>
        <v>3753.46</v>
      </c>
      <c r="Y45">
        <f t="shared" si="36"/>
        <v>2409.63</v>
      </c>
      <c r="AA45">
        <v>35896806</v>
      </c>
      <c r="AB45">
        <f t="shared" si="37"/>
        <v>228.8</v>
      </c>
      <c r="AC45">
        <f t="shared" si="38"/>
        <v>0.53</v>
      </c>
      <c r="AD45">
        <f>ROUND(((((ET45*1.2))-((EU45*1.2)))+AE45),2)</f>
        <v>196.18</v>
      </c>
      <c r="AE45">
        <f>ROUND(((EU45*1.2)),2)</f>
        <v>27.71</v>
      </c>
      <c r="AF45">
        <f>ROUND(((EV45*1.2)),2)</f>
        <v>32.090000000000003</v>
      </c>
      <c r="AG45">
        <f t="shared" si="40"/>
        <v>0</v>
      </c>
      <c r="AH45">
        <f>((EW45*1.2))</f>
        <v>3.3359999999999999</v>
      </c>
      <c r="AI45">
        <f>((EX45*1.2))</f>
        <v>2.2080000000000002</v>
      </c>
      <c r="AJ45">
        <f t="shared" si="42"/>
        <v>0</v>
      </c>
      <c r="AK45">
        <v>190.75</v>
      </c>
      <c r="AL45">
        <v>0.53</v>
      </c>
      <c r="AM45">
        <v>163.47999999999999</v>
      </c>
      <c r="AN45">
        <v>23.09</v>
      </c>
      <c r="AO45">
        <v>26.74</v>
      </c>
      <c r="AP45">
        <v>0</v>
      </c>
      <c r="AQ45">
        <v>2.78</v>
      </c>
      <c r="AR45">
        <v>1.84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9.56</v>
      </c>
      <c r="BC45">
        <v>26.08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117</v>
      </c>
      <c r="BM45">
        <v>108001</v>
      </c>
      <c r="BN45">
        <v>0</v>
      </c>
      <c r="BO45" t="s">
        <v>115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603</v>
      </c>
      <c r="CO45">
        <v>0</v>
      </c>
      <c r="CP45">
        <f t="shared" si="43"/>
        <v>8154.5599999999995</v>
      </c>
      <c r="CQ45">
        <f t="shared" si="44"/>
        <v>13.8224</v>
      </c>
      <c r="CR45">
        <f t="shared" si="45"/>
        <v>1875.4808000000003</v>
      </c>
      <c r="CS45">
        <f t="shared" si="46"/>
        <v>715.74929999999995</v>
      </c>
      <c r="CT45">
        <f t="shared" si="47"/>
        <v>828.88470000000007</v>
      </c>
      <c r="CU45">
        <f t="shared" si="48"/>
        <v>0</v>
      </c>
      <c r="CV45">
        <f t="shared" si="49"/>
        <v>3.3359999999999999</v>
      </c>
      <c r="CW45">
        <f t="shared" si="50"/>
        <v>2.2080000000000002</v>
      </c>
      <c r="CX45">
        <f t="shared" si="51"/>
        <v>0</v>
      </c>
      <c r="CY45">
        <f t="shared" si="52"/>
        <v>3753.4589999999998</v>
      </c>
      <c r="CZ45">
        <f t="shared" si="53"/>
        <v>2409.6279999999997</v>
      </c>
      <c r="DC45" t="s">
        <v>3</v>
      </c>
      <c r="DD45" t="s">
        <v>3</v>
      </c>
      <c r="DE45" t="s">
        <v>40</v>
      </c>
      <c r="DF45" t="s">
        <v>40</v>
      </c>
      <c r="DG45" t="s">
        <v>40</v>
      </c>
      <c r="DH45" t="s">
        <v>3</v>
      </c>
      <c r="DI45" t="s">
        <v>40</v>
      </c>
      <c r="DJ45" t="s">
        <v>40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1003</v>
      </c>
      <c r="DV45" t="s">
        <v>73</v>
      </c>
      <c r="DW45" t="s">
        <v>73</v>
      </c>
      <c r="DX45">
        <v>100</v>
      </c>
      <c r="EE45">
        <v>31265967</v>
      </c>
      <c r="EF45">
        <v>3</v>
      </c>
      <c r="EG45" t="s">
        <v>75</v>
      </c>
      <c r="EH45">
        <v>0</v>
      </c>
      <c r="EI45" t="s">
        <v>3</v>
      </c>
      <c r="EJ45">
        <v>2</v>
      </c>
      <c r="EK45">
        <v>108001</v>
      </c>
      <c r="EL45" t="s">
        <v>76</v>
      </c>
      <c r="EM45" t="s">
        <v>77</v>
      </c>
      <c r="EO45" t="s">
        <v>44</v>
      </c>
      <c r="EQ45">
        <v>512</v>
      </c>
      <c r="ER45">
        <v>190.75</v>
      </c>
      <c r="ES45">
        <v>0.53</v>
      </c>
      <c r="ET45">
        <v>163.47999999999999</v>
      </c>
      <c r="EU45">
        <v>23.09</v>
      </c>
      <c r="EV45">
        <v>26.74</v>
      </c>
      <c r="EW45">
        <v>2.78</v>
      </c>
      <c r="EX45">
        <v>1.84</v>
      </c>
      <c r="EY45">
        <v>0</v>
      </c>
      <c r="FQ45">
        <v>0</v>
      </c>
      <c r="FR45">
        <f t="shared" si="21"/>
        <v>0</v>
      </c>
      <c r="FS45">
        <v>0</v>
      </c>
      <c r="FV45" t="s">
        <v>45</v>
      </c>
      <c r="FW45" t="s">
        <v>46</v>
      </c>
      <c r="FX45">
        <v>95</v>
      </c>
      <c r="FY45">
        <v>65</v>
      </c>
      <c r="GA45" t="s">
        <v>3</v>
      </c>
      <c r="GD45">
        <v>0</v>
      </c>
      <c r="GF45">
        <v>952620133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22"/>
        <v>0</v>
      </c>
      <c r="GM45">
        <f t="shared" si="54"/>
        <v>14317.65</v>
      </c>
      <c r="GN45">
        <f t="shared" si="55"/>
        <v>0</v>
      </c>
      <c r="GO45">
        <f t="shared" si="56"/>
        <v>14317.65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23"/>
        <v>0</v>
      </c>
      <c r="HA45">
        <v>0</v>
      </c>
      <c r="HB45">
        <v>0</v>
      </c>
      <c r="IK45">
        <v>0</v>
      </c>
    </row>
    <row r="46" spans="1:245" x14ac:dyDescent="0.2">
      <c r="A46">
        <v>18</v>
      </c>
      <c r="B46">
        <v>1</v>
      </c>
      <c r="C46">
        <v>60</v>
      </c>
      <c r="E46" t="s">
        <v>118</v>
      </c>
      <c r="F46" t="s">
        <v>119</v>
      </c>
      <c r="G46" t="s">
        <v>120</v>
      </c>
      <c r="H46" t="s">
        <v>121</v>
      </c>
      <c r="I46">
        <f>I45*J46</f>
        <v>278</v>
      </c>
      <c r="J46">
        <v>92.666666666666671</v>
      </c>
      <c r="O46">
        <f t="shared" si="26"/>
        <v>20294</v>
      </c>
      <c r="P46">
        <f t="shared" si="27"/>
        <v>20294</v>
      </c>
      <c r="Q46">
        <f t="shared" si="28"/>
        <v>0</v>
      </c>
      <c r="R46">
        <f t="shared" si="29"/>
        <v>0</v>
      </c>
      <c r="S46">
        <f t="shared" si="30"/>
        <v>0</v>
      </c>
      <c r="T46">
        <f t="shared" si="31"/>
        <v>0</v>
      </c>
      <c r="U46">
        <f t="shared" si="32"/>
        <v>0</v>
      </c>
      <c r="V46">
        <f t="shared" si="33"/>
        <v>0</v>
      </c>
      <c r="W46">
        <f t="shared" si="34"/>
        <v>0</v>
      </c>
      <c r="X46">
        <f t="shared" si="35"/>
        <v>0</v>
      </c>
      <c r="Y46">
        <f t="shared" si="36"/>
        <v>0</v>
      </c>
      <c r="AA46">
        <v>35896806</v>
      </c>
      <c r="AB46">
        <f t="shared" si="37"/>
        <v>10</v>
      </c>
      <c r="AC46">
        <f t="shared" si="38"/>
        <v>10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40"/>
        <v>0</v>
      </c>
      <c r="AH46">
        <f>(EW46)</f>
        <v>0</v>
      </c>
      <c r="AI46">
        <f>(EX46)</f>
        <v>0</v>
      </c>
      <c r="AJ46">
        <f t="shared" si="42"/>
        <v>0</v>
      </c>
      <c r="AK46">
        <v>9.9999999999999982</v>
      </c>
      <c r="AL46">
        <v>9.9999999999999982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7.3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108001</v>
      </c>
      <c r="BN46">
        <v>0</v>
      </c>
      <c r="BO46" t="s">
        <v>3</v>
      </c>
      <c r="BP46">
        <v>0</v>
      </c>
      <c r="BQ46">
        <v>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3"/>
        <v>20294</v>
      </c>
      <c r="CQ46">
        <f t="shared" si="44"/>
        <v>73</v>
      </c>
      <c r="CR46">
        <f t="shared" si="45"/>
        <v>0</v>
      </c>
      <c r="CS46">
        <f t="shared" si="46"/>
        <v>0</v>
      </c>
      <c r="CT46">
        <f t="shared" si="47"/>
        <v>0</v>
      </c>
      <c r="CU46">
        <f t="shared" si="48"/>
        <v>0</v>
      </c>
      <c r="CV46">
        <f t="shared" si="49"/>
        <v>0</v>
      </c>
      <c r="CW46">
        <f t="shared" si="50"/>
        <v>0</v>
      </c>
      <c r="CX46">
        <f t="shared" si="51"/>
        <v>0</v>
      </c>
      <c r="CY46">
        <f t="shared" si="52"/>
        <v>0</v>
      </c>
      <c r="CZ46">
        <f t="shared" si="53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121</v>
      </c>
      <c r="DW46" t="s">
        <v>121</v>
      </c>
      <c r="DX46">
        <v>1</v>
      </c>
      <c r="EE46">
        <v>31265967</v>
      </c>
      <c r="EF46">
        <v>3</v>
      </c>
      <c r="EG46" t="s">
        <v>75</v>
      </c>
      <c r="EH46">
        <v>0</v>
      </c>
      <c r="EI46" t="s">
        <v>3</v>
      </c>
      <c r="EJ46">
        <v>2</v>
      </c>
      <c r="EK46">
        <v>108001</v>
      </c>
      <c r="EL46" t="s">
        <v>76</v>
      </c>
      <c r="EM46" t="s">
        <v>77</v>
      </c>
      <c r="EO46" t="s">
        <v>3</v>
      </c>
      <c r="EQ46">
        <v>512</v>
      </c>
      <c r="ER46">
        <v>9.9999999999999982</v>
      </c>
      <c r="ES46">
        <v>9.9999999999999982</v>
      </c>
      <c r="ET46">
        <v>0</v>
      </c>
      <c r="EU46">
        <v>0</v>
      </c>
      <c r="EV46">
        <v>0</v>
      </c>
      <c r="EW46">
        <v>0</v>
      </c>
      <c r="EX46">
        <v>0</v>
      </c>
      <c r="EZ46">
        <v>5</v>
      </c>
      <c r="FC46">
        <v>0</v>
      </c>
      <c r="FD46">
        <v>18</v>
      </c>
      <c r="FF46">
        <v>69.41</v>
      </c>
      <c r="FQ46">
        <v>0</v>
      </c>
      <c r="FR46">
        <f t="shared" si="21"/>
        <v>0</v>
      </c>
      <c r="FS46">
        <v>0</v>
      </c>
      <c r="FV46" t="s">
        <v>45</v>
      </c>
      <c r="FW46" t="s">
        <v>46</v>
      </c>
      <c r="FX46">
        <v>95</v>
      </c>
      <c r="FY46">
        <v>65</v>
      </c>
      <c r="GA46" t="s">
        <v>122</v>
      </c>
      <c r="GD46">
        <v>0</v>
      </c>
      <c r="GF46">
        <v>1932939218</v>
      </c>
      <c r="GG46">
        <v>2</v>
      </c>
      <c r="GH46">
        <v>3</v>
      </c>
      <c r="GI46">
        <v>3</v>
      </c>
      <c r="GJ46">
        <v>0</v>
      </c>
      <c r="GK46">
        <f>ROUND(R46*(R12)/100,2)</f>
        <v>0</v>
      </c>
      <c r="GL46">
        <f t="shared" si="22"/>
        <v>0</v>
      </c>
      <c r="GM46">
        <f t="shared" si="54"/>
        <v>20294</v>
      </c>
      <c r="GN46">
        <f t="shared" si="55"/>
        <v>0</v>
      </c>
      <c r="GO46">
        <f t="shared" si="56"/>
        <v>20294</v>
      </c>
      <c r="GP46">
        <f t="shared" si="57"/>
        <v>0</v>
      </c>
      <c r="GR46">
        <v>1</v>
      </c>
      <c r="GS46">
        <v>1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23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ROW(SmtRes!A62)</f>
        <v>62</v>
      </c>
      <c r="D47">
        <f>ROW(EtalonRes!A57)</f>
        <v>57</v>
      </c>
      <c r="E47" t="s">
        <v>123</v>
      </c>
      <c r="F47" t="s">
        <v>124</v>
      </c>
      <c r="G47" t="s">
        <v>125</v>
      </c>
      <c r="H47" t="s">
        <v>38</v>
      </c>
      <c r="I47">
        <f>ROUND(4/100,9)</f>
        <v>0.04</v>
      </c>
      <c r="J47">
        <v>0</v>
      </c>
      <c r="O47">
        <f t="shared" si="26"/>
        <v>903.84</v>
      </c>
      <c r="P47">
        <f t="shared" si="27"/>
        <v>0</v>
      </c>
      <c r="Q47">
        <f t="shared" si="28"/>
        <v>0</v>
      </c>
      <c r="R47">
        <f t="shared" si="29"/>
        <v>0</v>
      </c>
      <c r="S47">
        <f t="shared" si="30"/>
        <v>903.84</v>
      </c>
      <c r="T47">
        <f t="shared" si="31"/>
        <v>0</v>
      </c>
      <c r="U47">
        <f t="shared" si="32"/>
        <v>4.6656000000000004</v>
      </c>
      <c r="V47">
        <f t="shared" si="33"/>
        <v>0</v>
      </c>
      <c r="W47">
        <f t="shared" si="34"/>
        <v>0</v>
      </c>
      <c r="X47">
        <f t="shared" si="35"/>
        <v>614.61</v>
      </c>
      <c r="Y47">
        <f t="shared" si="36"/>
        <v>325.38</v>
      </c>
      <c r="AA47">
        <v>35896806</v>
      </c>
      <c r="AB47">
        <f t="shared" si="37"/>
        <v>874.8</v>
      </c>
      <c r="AC47">
        <f t="shared" si="38"/>
        <v>0</v>
      </c>
      <c r="AD47">
        <f>ROUND(((((ET47*1.2))-((EU47*1.2)))+AE47),2)</f>
        <v>0</v>
      </c>
      <c r="AE47">
        <f>ROUND(((EU47*1.2)),2)</f>
        <v>0</v>
      </c>
      <c r="AF47">
        <f>ROUND(((EV47*1.2)),2)</f>
        <v>874.8</v>
      </c>
      <c r="AG47">
        <f t="shared" si="40"/>
        <v>0</v>
      </c>
      <c r="AH47">
        <f>((EW47*1.2))</f>
        <v>116.64</v>
      </c>
      <c r="AI47">
        <f>((EX47*1.2))</f>
        <v>0</v>
      </c>
      <c r="AJ47">
        <f t="shared" si="42"/>
        <v>0</v>
      </c>
      <c r="AK47">
        <v>729</v>
      </c>
      <c r="AL47">
        <v>0</v>
      </c>
      <c r="AM47">
        <v>0</v>
      </c>
      <c r="AN47">
        <v>0</v>
      </c>
      <c r="AO47">
        <v>729</v>
      </c>
      <c r="AP47">
        <v>0</v>
      </c>
      <c r="AQ47">
        <v>97.2</v>
      </c>
      <c r="AR47">
        <v>0</v>
      </c>
      <c r="AS47">
        <v>0</v>
      </c>
      <c r="AT47">
        <v>68</v>
      </c>
      <c r="AU47">
        <v>36</v>
      </c>
      <c r="AV47">
        <v>1</v>
      </c>
      <c r="AW47">
        <v>1</v>
      </c>
      <c r="AZ47">
        <v>1</v>
      </c>
      <c r="BA47">
        <v>25.83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1</v>
      </c>
      <c r="BJ47" t="s">
        <v>126</v>
      </c>
      <c r="BM47">
        <v>1003</v>
      </c>
      <c r="BN47">
        <v>0</v>
      </c>
      <c r="BO47" t="s">
        <v>124</v>
      </c>
      <c r="BP47">
        <v>1</v>
      </c>
      <c r="BQ47">
        <v>2</v>
      </c>
      <c r="BR47">
        <v>0</v>
      </c>
      <c r="BS47">
        <v>25.83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80</v>
      </c>
      <c r="CA47">
        <v>45</v>
      </c>
      <c r="CF47">
        <v>0</v>
      </c>
      <c r="CG47">
        <v>0</v>
      </c>
      <c r="CM47">
        <v>0</v>
      </c>
      <c r="CN47" t="s">
        <v>603</v>
      </c>
      <c r="CO47">
        <v>0</v>
      </c>
      <c r="CP47">
        <f t="shared" si="43"/>
        <v>903.84</v>
      </c>
      <c r="CQ47">
        <f t="shared" si="44"/>
        <v>0</v>
      </c>
      <c r="CR47">
        <f t="shared" si="45"/>
        <v>0</v>
      </c>
      <c r="CS47">
        <f t="shared" si="46"/>
        <v>0</v>
      </c>
      <c r="CT47">
        <f t="shared" si="47"/>
        <v>22596.083999999999</v>
      </c>
      <c r="CU47">
        <f t="shared" si="48"/>
        <v>0</v>
      </c>
      <c r="CV47">
        <f t="shared" si="49"/>
        <v>116.64</v>
      </c>
      <c r="CW47">
        <f t="shared" si="50"/>
        <v>0</v>
      </c>
      <c r="CX47">
        <f t="shared" si="51"/>
        <v>0</v>
      </c>
      <c r="CY47">
        <f t="shared" si="52"/>
        <v>614.61120000000005</v>
      </c>
      <c r="CZ47">
        <f t="shared" si="53"/>
        <v>325.38240000000002</v>
      </c>
      <c r="DC47" t="s">
        <v>3</v>
      </c>
      <c r="DD47" t="s">
        <v>3</v>
      </c>
      <c r="DE47" t="s">
        <v>40</v>
      </c>
      <c r="DF47" t="s">
        <v>40</v>
      </c>
      <c r="DG47" t="s">
        <v>40</v>
      </c>
      <c r="DH47" t="s">
        <v>3</v>
      </c>
      <c r="DI47" t="s">
        <v>40</v>
      </c>
      <c r="DJ47" t="s">
        <v>40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1007</v>
      </c>
      <c r="DV47" t="s">
        <v>38</v>
      </c>
      <c r="DW47" t="s">
        <v>38</v>
      </c>
      <c r="DX47">
        <v>100</v>
      </c>
      <c r="EE47">
        <v>31265815</v>
      </c>
      <c r="EF47">
        <v>2</v>
      </c>
      <c r="EG47" t="s">
        <v>41</v>
      </c>
      <c r="EH47">
        <v>0</v>
      </c>
      <c r="EI47" t="s">
        <v>3</v>
      </c>
      <c r="EJ47">
        <v>1</v>
      </c>
      <c r="EK47">
        <v>1003</v>
      </c>
      <c r="EL47" t="s">
        <v>68</v>
      </c>
      <c r="EM47" t="s">
        <v>69</v>
      </c>
      <c r="EO47" t="s">
        <v>44</v>
      </c>
      <c r="EQ47">
        <v>512</v>
      </c>
      <c r="ER47">
        <v>729</v>
      </c>
      <c r="ES47">
        <v>0</v>
      </c>
      <c r="ET47">
        <v>0</v>
      </c>
      <c r="EU47">
        <v>0</v>
      </c>
      <c r="EV47">
        <v>729</v>
      </c>
      <c r="EW47">
        <v>97.2</v>
      </c>
      <c r="EX47">
        <v>0</v>
      </c>
      <c r="EY47">
        <v>0</v>
      </c>
      <c r="FQ47">
        <v>0</v>
      </c>
      <c r="FR47">
        <f t="shared" si="21"/>
        <v>0</v>
      </c>
      <c r="FS47">
        <v>0</v>
      </c>
      <c r="FV47" t="s">
        <v>45</v>
      </c>
      <c r="FW47" t="s">
        <v>46</v>
      </c>
      <c r="FX47">
        <v>80</v>
      </c>
      <c r="FY47">
        <v>45</v>
      </c>
      <c r="GA47" t="s">
        <v>3</v>
      </c>
      <c r="GD47">
        <v>0</v>
      </c>
      <c r="GF47">
        <v>-286385310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22"/>
        <v>0</v>
      </c>
      <c r="GM47">
        <f t="shared" si="54"/>
        <v>1843.83</v>
      </c>
      <c r="GN47">
        <f t="shared" si="55"/>
        <v>1843.83</v>
      </c>
      <c r="GO47">
        <f t="shared" si="56"/>
        <v>0</v>
      </c>
      <c r="GP47">
        <f t="shared" si="57"/>
        <v>0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23"/>
        <v>0</v>
      </c>
      <c r="HA47">
        <v>0</v>
      </c>
      <c r="HB47">
        <v>0</v>
      </c>
      <c r="IK47">
        <v>0</v>
      </c>
    </row>
    <row r="48" spans="1:245" x14ac:dyDescent="0.2">
      <c r="A48">
        <v>18</v>
      </c>
      <c r="B48">
        <v>1</v>
      </c>
      <c r="C48">
        <v>62</v>
      </c>
      <c r="E48" t="s">
        <v>127</v>
      </c>
      <c r="F48" t="s">
        <v>83</v>
      </c>
      <c r="G48" t="s">
        <v>84</v>
      </c>
      <c r="H48" t="s">
        <v>50</v>
      </c>
      <c r="I48">
        <f>I47*J48</f>
        <v>4</v>
      </c>
      <c r="J48">
        <v>100</v>
      </c>
      <c r="O48">
        <f t="shared" si="26"/>
        <v>2276.71</v>
      </c>
      <c r="P48">
        <f t="shared" si="27"/>
        <v>2276.71</v>
      </c>
      <c r="Q48">
        <f t="shared" si="28"/>
        <v>0</v>
      </c>
      <c r="R48">
        <f t="shared" si="29"/>
        <v>0</v>
      </c>
      <c r="S48">
        <f t="shared" si="30"/>
        <v>0</v>
      </c>
      <c r="T48">
        <f t="shared" si="31"/>
        <v>0</v>
      </c>
      <c r="U48">
        <f t="shared" si="32"/>
        <v>0</v>
      </c>
      <c r="V48">
        <f t="shared" si="33"/>
        <v>0</v>
      </c>
      <c r="W48">
        <f t="shared" si="34"/>
        <v>0</v>
      </c>
      <c r="X48">
        <f t="shared" si="35"/>
        <v>0</v>
      </c>
      <c r="Y48">
        <f t="shared" si="36"/>
        <v>0</v>
      </c>
      <c r="AA48">
        <v>35896806</v>
      </c>
      <c r="AB48">
        <f t="shared" si="37"/>
        <v>55.26</v>
      </c>
      <c r="AC48">
        <f t="shared" si="38"/>
        <v>55.26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40"/>
        <v>0</v>
      </c>
      <c r="AH48">
        <f>(EW48)</f>
        <v>0</v>
      </c>
      <c r="AI48">
        <f>(EX48)</f>
        <v>0</v>
      </c>
      <c r="AJ48">
        <f t="shared" si="42"/>
        <v>0</v>
      </c>
      <c r="AK48">
        <v>55.26</v>
      </c>
      <c r="AL48">
        <v>55.26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10.3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1</v>
      </c>
      <c r="BJ48" t="s">
        <v>85</v>
      </c>
      <c r="BM48">
        <v>500001</v>
      </c>
      <c r="BN48">
        <v>0</v>
      </c>
      <c r="BO48" t="s">
        <v>83</v>
      </c>
      <c r="BP48">
        <v>1</v>
      </c>
      <c r="BQ48">
        <v>8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3"/>
        <v>2276.71</v>
      </c>
      <c r="CQ48">
        <f t="shared" si="44"/>
        <v>569.178</v>
      </c>
      <c r="CR48">
        <f t="shared" si="45"/>
        <v>0</v>
      </c>
      <c r="CS48">
        <f t="shared" si="46"/>
        <v>0</v>
      </c>
      <c r="CT48">
        <f t="shared" si="47"/>
        <v>0</v>
      </c>
      <c r="CU48">
        <f t="shared" si="48"/>
        <v>0</v>
      </c>
      <c r="CV48">
        <f t="shared" si="49"/>
        <v>0</v>
      </c>
      <c r="CW48">
        <f t="shared" si="50"/>
        <v>0</v>
      </c>
      <c r="CX48">
        <f t="shared" si="51"/>
        <v>0</v>
      </c>
      <c r="CY48">
        <f t="shared" si="52"/>
        <v>0</v>
      </c>
      <c r="CZ48">
        <f t="shared" si="53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1007</v>
      </c>
      <c r="DV48" t="s">
        <v>50</v>
      </c>
      <c r="DW48" t="s">
        <v>50</v>
      </c>
      <c r="DX48">
        <v>1</v>
      </c>
      <c r="EE48">
        <v>31266022</v>
      </c>
      <c r="EF48">
        <v>8</v>
      </c>
      <c r="EG48" t="s">
        <v>53</v>
      </c>
      <c r="EH48">
        <v>0</v>
      </c>
      <c r="EI48" t="s">
        <v>3</v>
      </c>
      <c r="EJ48">
        <v>1</v>
      </c>
      <c r="EK48">
        <v>500001</v>
      </c>
      <c r="EL48" t="s">
        <v>54</v>
      </c>
      <c r="EM48" t="s">
        <v>55</v>
      </c>
      <c r="EO48" t="s">
        <v>3</v>
      </c>
      <c r="EQ48">
        <v>0</v>
      </c>
      <c r="ER48">
        <v>55.26</v>
      </c>
      <c r="ES48">
        <v>55.26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21"/>
        <v>0</v>
      </c>
      <c r="FS48">
        <v>0</v>
      </c>
      <c r="FX48">
        <v>0</v>
      </c>
      <c r="FY48">
        <v>0</v>
      </c>
      <c r="GA48" t="s">
        <v>3</v>
      </c>
      <c r="GD48">
        <v>0</v>
      </c>
      <c r="GF48">
        <v>-35545874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22"/>
        <v>0</v>
      </c>
      <c r="GM48">
        <f t="shared" si="54"/>
        <v>2276.71</v>
      </c>
      <c r="GN48">
        <f t="shared" si="55"/>
        <v>2276.71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23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ROW(SmtRes!A74)</f>
        <v>74</v>
      </c>
      <c r="D49">
        <f>ROW(EtalonRes!A68)</f>
        <v>68</v>
      </c>
      <c r="E49" t="s">
        <v>128</v>
      </c>
      <c r="F49" t="s">
        <v>129</v>
      </c>
      <c r="G49" t="s">
        <v>130</v>
      </c>
      <c r="H49" t="s">
        <v>73</v>
      </c>
      <c r="I49">
        <f>ROUND(20/100,9)</f>
        <v>0.2</v>
      </c>
      <c r="J49">
        <v>0</v>
      </c>
      <c r="O49">
        <f t="shared" si="26"/>
        <v>1026.7</v>
      </c>
      <c r="P49">
        <f t="shared" si="27"/>
        <v>68.650000000000006</v>
      </c>
      <c r="Q49">
        <f t="shared" si="28"/>
        <v>115.37</v>
      </c>
      <c r="R49">
        <f t="shared" si="29"/>
        <v>31.1</v>
      </c>
      <c r="S49">
        <f t="shared" si="30"/>
        <v>842.68</v>
      </c>
      <c r="T49">
        <f t="shared" si="31"/>
        <v>0</v>
      </c>
      <c r="U49">
        <f t="shared" si="32"/>
        <v>3.3912</v>
      </c>
      <c r="V49">
        <f t="shared" si="33"/>
        <v>9.6000000000000002E-2</v>
      </c>
      <c r="W49">
        <f t="shared" si="34"/>
        <v>0</v>
      </c>
      <c r="X49">
        <f t="shared" si="35"/>
        <v>707.76</v>
      </c>
      <c r="Y49">
        <f t="shared" si="36"/>
        <v>454.37</v>
      </c>
      <c r="AA49">
        <v>35896806</v>
      </c>
      <c r="AB49">
        <f t="shared" si="37"/>
        <v>258.55</v>
      </c>
      <c r="AC49">
        <f t="shared" si="38"/>
        <v>36.020000000000003</v>
      </c>
      <c r="AD49">
        <f>ROUND(((((ET49*1.2))-((EU49*1.2)))+AE49),2)</f>
        <v>59.41</v>
      </c>
      <c r="AE49">
        <f>ROUND(((EU49*1.2)),2)</f>
        <v>6.02</v>
      </c>
      <c r="AF49">
        <f>ROUND(((EV49*1.2)),2)</f>
        <v>163.12</v>
      </c>
      <c r="AG49">
        <f t="shared" si="40"/>
        <v>0</v>
      </c>
      <c r="AH49">
        <f>((EW49*1.2))</f>
        <v>16.956</v>
      </c>
      <c r="AI49">
        <f>((EX49*1.2))</f>
        <v>0.48</v>
      </c>
      <c r="AJ49">
        <f t="shared" si="42"/>
        <v>0</v>
      </c>
      <c r="AK49">
        <v>221.46</v>
      </c>
      <c r="AL49">
        <v>36.020000000000003</v>
      </c>
      <c r="AM49">
        <v>49.51</v>
      </c>
      <c r="AN49">
        <v>5.0199999999999996</v>
      </c>
      <c r="AO49">
        <v>135.93</v>
      </c>
      <c r="AP49">
        <v>0</v>
      </c>
      <c r="AQ49">
        <v>14.13</v>
      </c>
      <c r="AR49">
        <v>0.4</v>
      </c>
      <c r="AS49">
        <v>0</v>
      </c>
      <c r="AT49">
        <v>81</v>
      </c>
      <c r="AU49">
        <v>52</v>
      </c>
      <c r="AV49">
        <v>1</v>
      </c>
      <c r="AW49">
        <v>1</v>
      </c>
      <c r="AZ49">
        <v>1</v>
      </c>
      <c r="BA49">
        <v>25.83</v>
      </c>
      <c r="BB49">
        <v>9.7100000000000009</v>
      </c>
      <c r="BC49">
        <v>9.5299999999999994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2</v>
      </c>
      <c r="BJ49" t="s">
        <v>131</v>
      </c>
      <c r="BM49">
        <v>108001</v>
      </c>
      <c r="BN49">
        <v>0</v>
      </c>
      <c r="BO49" t="s">
        <v>129</v>
      </c>
      <c r="BP49">
        <v>1</v>
      </c>
      <c r="BQ49">
        <v>3</v>
      </c>
      <c r="BR49">
        <v>0</v>
      </c>
      <c r="BS49">
        <v>25.83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95</v>
      </c>
      <c r="CA49">
        <v>65</v>
      </c>
      <c r="CF49">
        <v>0</v>
      </c>
      <c r="CG49">
        <v>0</v>
      </c>
      <c r="CM49">
        <v>0</v>
      </c>
      <c r="CN49" t="s">
        <v>603</v>
      </c>
      <c r="CO49">
        <v>0</v>
      </c>
      <c r="CP49">
        <f t="shared" si="43"/>
        <v>1026.7</v>
      </c>
      <c r="CQ49">
        <f t="shared" si="44"/>
        <v>343.2706</v>
      </c>
      <c r="CR49">
        <f t="shared" si="45"/>
        <v>576.87110000000007</v>
      </c>
      <c r="CS49">
        <f t="shared" si="46"/>
        <v>155.49659999999997</v>
      </c>
      <c r="CT49">
        <f t="shared" si="47"/>
        <v>4213.3895999999995</v>
      </c>
      <c r="CU49">
        <f t="shared" si="48"/>
        <v>0</v>
      </c>
      <c r="CV49">
        <f t="shared" si="49"/>
        <v>16.956</v>
      </c>
      <c r="CW49">
        <f t="shared" si="50"/>
        <v>0.48</v>
      </c>
      <c r="CX49">
        <f t="shared" si="51"/>
        <v>0</v>
      </c>
      <c r="CY49">
        <f t="shared" si="52"/>
        <v>707.76179999999988</v>
      </c>
      <c r="CZ49">
        <f t="shared" si="53"/>
        <v>454.36559999999997</v>
      </c>
      <c r="DC49" t="s">
        <v>3</v>
      </c>
      <c r="DD49" t="s">
        <v>3</v>
      </c>
      <c r="DE49" t="s">
        <v>40</v>
      </c>
      <c r="DF49" t="s">
        <v>40</v>
      </c>
      <c r="DG49" t="s">
        <v>40</v>
      </c>
      <c r="DH49" t="s">
        <v>3</v>
      </c>
      <c r="DI49" t="s">
        <v>40</v>
      </c>
      <c r="DJ49" t="s">
        <v>40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1003</v>
      </c>
      <c r="DV49" t="s">
        <v>73</v>
      </c>
      <c r="DW49" t="s">
        <v>73</v>
      </c>
      <c r="DX49">
        <v>100</v>
      </c>
      <c r="EE49">
        <v>31265967</v>
      </c>
      <c r="EF49">
        <v>3</v>
      </c>
      <c r="EG49" t="s">
        <v>75</v>
      </c>
      <c r="EH49">
        <v>0</v>
      </c>
      <c r="EI49" t="s">
        <v>3</v>
      </c>
      <c r="EJ49">
        <v>2</v>
      </c>
      <c r="EK49">
        <v>108001</v>
      </c>
      <c r="EL49" t="s">
        <v>76</v>
      </c>
      <c r="EM49" t="s">
        <v>77</v>
      </c>
      <c r="EO49" t="s">
        <v>44</v>
      </c>
      <c r="EQ49">
        <v>512</v>
      </c>
      <c r="ER49">
        <v>221.46</v>
      </c>
      <c r="ES49">
        <v>36.020000000000003</v>
      </c>
      <c r="ET49">
        <v>49.51</v>
      </c>
      <c r="EU49">
        <v>5.0199999999999996</v>
      </c>
      <c r="EV49">
        <v>135.93</v>
      </c>
      <c r="EW49">
        <v>14.13</v>
      </c>
      <c r="EX49">
        <v>0.4</v>
      </c>
      <c r="EY49">
        <v>0</v>
      </c>
      <c r="FQ49">
        <v>0</v>
      </c>
      <c r="FR49">
        <f t="shared" si="21"/>
        <v>0</v>
      </c>
      <c r="FS49">
        <v>0</v>
      </c>
      <c r="FV49" t="s">
        <v>45</v>
      </c>
      <c r="FW49" t="s">
        <v>46</v>
      </c>
      <c r="FX49">
        <v>95</v>
      </c>
      <c r="FY49">
        <v>65</v>
      </c>
      <c r="GA49" t="s">
        <v>3</v>
      </c>
      <c r="GD49">
        <v>0</v>
      </c>
      <c r="GF49">
        <v>96787645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22"/>
        <v>0</v>
      </c>
      <c r="GM49">
        <f t="shared" si="54"/>
        <v>2188.83</v>
      </c>
      <c r="GN49">
        <f t="shared" si="55"/>
        <v>0</v>
      </c>
      <c r="GO49">
        <f t="shared" si="56"/>
        <v>2188.83</v>
      </c>
      <c r="GP49">
        <f t="shared" si="57"/>
        <v>0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23"/>
        <v>0</v>
      </c>
      <c r="HA49">
        <v>0</v>
      </c>
      <c r="HB49">
        <v>0</v>
      </c>
      <c r="IK49">
        <v>0</v>
      </c>
    </row>
    <row r="50" spans="1:245" x14ac:dyDescent="0.2">
      <c r="A50">
        <v>18</v>
      </c>
      <c r="B50">
        <v>1</v>
      </c>
      <c r="C50">
        <v>74</v>
      </c>
      <c r="E50" t="s">
        <v>132</v>
      </c>
      <c r="F50" t="s">
        <v>90</v>
      </c>
      <c r="G50" t="s">
        <v>91</v>
      </c>
      <c r="H50" t="s">
        <v>92</v>
      </c>
      <c r="I50">
        <f>I49*J50</f>
        <v>20.399999999999999</v>
      </c>
      <c r="J50">
        <v>101.99999999999999</v>
      </c>
      <c r="O50">
        <f t="shared" si="26"/>
        <v>2084.88</v>
      </c>
      <c r="P50">
        <f t="shared" si="27"/>
        <v>2084.88</v>
      </c>
      <c r="Q50">
        <f t="shared" si="28"/>
        <v>0</v>
      </c>
      <c r="R50">
        <f t="shared" si="29"/>
        <v>0</v>
      </c>
      <c r="S50">
        <f t="shared" si="30"/>
        <v>0</v>
      </c>
      <c r="T50">
        <f t="shared" si="31"/>
        <v>0</v>
      </c>
      <c r="U50">
        <f t="shared" si="32"/>
        <v>0</v>
      </c>
      <c r="V50">
        <f t="shared" si="33"/>
        <v>0</v>
      </c>
      <c r="W50">
        <f t="shared" si="34"/>
        <v>0</v>
      </c>
      <c r="X50">
        <f t="shared" si="35"/>
        <v>0</v>
      </c>
      <c r="Y50">
        <f t="shared" si="36"/>
        <v>0</v>
      </c>
      <c r="AA50">
        <v>35896806</v>
      </c>
      <c r="AB50">
        <f t="shared" si="37"/>
        <v>14</v>
      </c>
      <c r="AC50">
        <f t="shared" si="38"/>
        <v>14</v>
      </c>
      <c r="AD50">
        <f>ROUND((((ET50)-(EU50))+AE50),2)</f>
        <v>0</v>
      </c>
      <c r="AE50">
        <f>ROUND((EU50),2)</f>
        <v>0</v>
      </c>
      <c r="AF50">
        <f>ROUND((EV50),2)</f>
        <v>0</v>
      </c>
      <c r="AG50">
        <f t="shared" si="40"/>
        <v>0</v>
      </c>
      <c r="AH50">
        <f>(EW50)</f>
        <v>0</v>
      </c>
      <c r="AI50">
        <f>(EX50)</f>
        <v>0</v>
      </c>
      <c r="AJ50">
        <f t="shared" si="42"/>
        <v>0</v>
      </c>
      <c r="AK50">
        <v>14</v>
      </c>
      <c r="AL50">
        <v>14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7.3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2</v>
      </c>
      <c r="BJ50" t="s">
        <v>3</v>
      </c>
      <c r="BM50">
        <v>108001</v>
      </c>
      <c r="BN50">
        <v>0</v>
      </c>
      <c r="BO50" t="s">
        <v>3</v>
      </c>
      <c r="BP50">
        <v>0</v>
      </c>
      <c r="BQ50">
        <v>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3"/>
        <v>2084.88</v>
      </c>
      <c r="CQ50">
        <f t="shared" si="44"/>
        <v>102.2</v>
      </c>
      <c r="CR50">
        <f t="shared" si="45"/>
        <v>0</v>
      </c>
      <c r="CS50">
        <f t="shared" si="46"/>
        <v>0</v>
      </c>
      <c r="CT50">
        <f t="shared" si="47"/>
        <v>0</v>
      </c>
      <c r="CU50">
        <f t="shared" si="48"/>
        <v>0</v>
      </c>
      <c r="CV50">
        <f t="shared" si="49"/>
        <v>0</v>
      </c>
      <c r="CW50">
        <f t="shared" si="50"/>
        <v>0</v>
      </c>
      <c r="CX50">
        <f t="shared" si="51"/>
        <v>0</v>
      </c>
      <c r="CY50">
        <f t="shared" si="52"/>
        <v>0</v>
      </c>
      <c r="CZ50">
        <f t="shared" si="53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92</v>
      </c>
      <c r="DW50" t="s">
        <v>92</v>
      </c>
      <c r="DX50">
        <v>1</v>
      </c>
      <c r="EE50">
        <v>31265967</v>
      </c>
      <c r="EF50">
        <v>3</v>
      </c>
      <c r="EG50" t="s">
        <v>75</v>
      </c>
      <c r="EH50">
        <v>0</v>
      </c>
      <c r="EI50" t="s">
        <v>3</v>
      </c>
      <c r="EJ50">
        <v>2</v>
      </c>
      <c r="EK50">
        <v>108001</v>
      </c>
      <c r="EL50" t="s">
        <v>76</v>
      </c>
      <c r="EM50" t="s">
        <v>77</v>
      </c>
      <c r="EO50" t="s">
        <v>3</v>
      </c>
      <c r="EQ50">
        <v>512</v>
      </c>
      <c r="ER50">
        <v>14</v>
      </c>
      <c r="ES50">
        <v>14</v>
      </c>
      <c r="ET50">
        <v>0</v>
      </c>
      <c r="EU50">
        <v>0</v>
      </c>
      <c r="EV50">
        <v>0</v>
      </c>
      <c r="EW50">
        <v>0</v>
      </c>
      <c r="EX50">
        <v>0</v>
      </c>
      <c r="EZ50">
        <v>5</v>
      </c>
      <c r="FC50">
        <v>0</v>
      </c>
      <c r="FD50">
        <v>18</v>
      </c>
      <c r="FF50">
        <v>97.32</v>
      </c>
      <c r="FQ50">
        <v>0</v>
      </c>
      <c r="FR50">
        <f t="shared" si="21"/>
        <v>0</v>
      </c>
      <c r="FS50">
        <v>0</v>
      </c>
      <c r="FV50" t="s">
        <v>45</v>
      </c>
      <c r="FW50" t="s">
        <v>46</v>
      </c>
      <c r="FX50">
        <v>95</v>
      </c>
      <c r="FY50">
        <v>65</v>
      </c>
      <c r="GA50" t="s">
        <v>93</v>
      </c>
      <c r="GD50">
        <v>0</v>
      </c>
      <c r="GF50">
        <v>806057650</v>
      </c>
      <c r="GG50">
        <v>2</v>
      </c>
      <c r="GH50">
        <v>3</v>
      </c>
      <c r="GI50">
        <v>3</v>
      </c>
      <c r="GJ50">
        <v>0</v>
      </c>
      <c r="GK50">
        <f>ROUND(R50*(R12)/100,2)</f>
        <v>0</v>
      </c>
      <c r="GL50">
        <f t="shared" si="22"/>
        <v>0</v>
      </c>
      <c r="GM50">
        <f t="shared" si="54"/>
        <v>2084.88</v>
      </c>
      <c r="GN50">
        <f t="shared" si="55"/>
        <v>0</v>
      </c>
      <c r="GO50">
        <f t="shared" si="56"/>
        <v>2084.88</v>
      </c>
      <c r="GP50">
        <f t="shared" si="57"/>
        <v>0</v>
      </c>
      <c r="GR50">
        <v>1</v>
      </c>
      <c r="GS50">
        <v>1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23"/>
        <v>0</v>
      </c>
      <c r="HA50">
        <v>0</v>
      </c>
      <c r="HB50">
        <v>0</v>
      </c>
      <c r="IK50">
        <v>0</v>
      </c>
    </row>
    <row r="51" spans="1:245" x14ac:dyDescent="0.2">
      <c r="A51">
        <v>17</v>
      </c>
      <c r="B51">
        <v>1</v>
      </c>
      <c r="C51">
        <f>ROW(SmtRes!A88)</f>
        <v>88</v>
      </c>
      <c r="D51">
        <f>ROW(EtalonRes!A79)</f>
        <v>79</v>
      </c>
      <c r="E51" t="s">
        <v>133</v>
      </c>
      <c r="F51" t="s">
        <v>134</v>
      </c>
      <c r="G51" t="s">
        <v>135</v>
      </c>
      <c r="H51" t="s">
        <v>73</v>
      </c>
      <c r="I51">
        <f>ROUND(50/100,9)</f>
        <v>0.5</v>
      </c>
      <c r="J51">
        <v>0</v>
      </c>
      <c r="O51">
        <f t="shared" si="26"/>
        <v>3076.3</v>
      </c>
      <c r="P51">
        <f t="shared" si="27"/>
        <v>179.72</v>
      </c>
      <c r="Q51">
        <f t="shared" si="28"/>
        <v>306.86</v>
      </c>
      <c r="R51">
        <f t="shared" si="29"/>
        <v>77.75</v>
      </c>
      <c r="S51">
        <f t="shared" si="30"/>
        <v>2589.7199999999998</v>
      </c>
      <c r="T51">
        <f t="shared" si="31"/>
        <v>0</v>
      </c>
      <c r="U51">
        <f t="shared" si="32"/>
        <v>10.422000000000001</v>
      </c>
      <c r="V51">
        <f t="shared" si="33"/>
        <v>0.24</v>
      </c>
      <c r="W51">
        <f t="shared" si="34"/>
        <v>0</v>
      </c>
      <c r="X51">
        <f t="shared" si="35"/>
        <v>2160.65</v>
      </c>
      <c r="Y51">
        <f t="shared" si="36"/>
        <v>1387.08</v>
      </c>
      <c r="AA51">
        <v>35896806</v>
      </c>
      <c r="AB51">
        <f t="shared" si="37"/>
        <v>300.17</v>
      </c>
      <c r="AC51">
        <f t="shared" si="38"/>
        <v>36.64</v>
      </c>
      <c r="AD51">
        <f>ROUND(((((ET51*1.2))-((EU51*1.2)))+AE51),2)</f>
        <v>63.01</v>
      </c>
      <c r="AE51">
        <f>ROUND(((EU51*1.2)),2)</f>
        <v>6.02</v>
      </c>
      <c r="AF51">
        <f>ROUND(((EV51*1.2)),2)</f>
        <v>200.52</v>
      </c>
      <c r="AG51">
        <f t="shared" si="40"/>
        <v>0</v>
      </c>
      <c r="AH51">
        <f>((EW51*1.2))</f>
        <v>20.844000000000001</v>
      </c>
      <c r="AI51">
        <f>((EX51*1.2))</f>
        <v>0.48</v>
      </c>
      <c r="AJ51">
        <f t="shared" si="42"/>
        <v>0</v>
      </c>
      <c r="AK51">
        <v>256.25</v>
      </c>
      <c r="AL51">
        <v>36.64</v>
      </c>
      <c r="AM51">
        <v>52.51</v>
      </c>
      <c r="AN51">
        <v>5.0199999999999996</v>
      </c>
      <c r="AO51">
        <v>167.1</v>
      </c>
      <c r="AP51">
        <v>0</v>
      </c>
      <c r="AQ51">
        <v>17.37</v>
      </c>
      <c r="AR51">
        <v>0.4</v>
      </c>
      <c r="AS51">
        <v>0</v>
      </c>
      <c r="AT51">
        <v>81</v>
      </c>
      <c r="AU51">
        <v>52</v>
      </c>
      <c r="AV51">
        <v>1</v>
      </c>
      <c r="AW51">
        <v>1</v>
      </c>
      <c r="AZ51">
        <v>1</v>
      </c>
      <c r="BA51">
        <v>25.83</v>
      </c>
      <c r="BB51">
        <v>9.74</v>
      </c>
      <c r="BC51">
        <v>9.81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2</v>
      </c>
      <c r="BJ51" t="s">
        <v>136</v>
      </c>
      <c r="BM51">
        <v>108001</v>
      </c>
      <c r="BN51">
        <v>0</v>
      </c>
      <c r="BO51" t="s">
        <v>134</v>
      </c>
      <c r="BP51">
        <v>1</v>
      </c>
      <c r="BQ51">
        <v>3</v>
      </c>
      <c r="BR51">
        <v>0</v>
      </c>
      <c r="BS51">
        <v>25.83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95</v>
      </c>
      <c r="CA51">
        <v>65</v>
      </c>
      <c r="CF51">
        <v>0</v>
      </c>
      <c r="CG51">
        <v>0</v>
      </c>
      <c r="CM51">
        <v>0</v>
      </c>
      <c r="CN51" t="s">
        <v>603</v>
      </c>
      <c r="CO51">
        <v>0</v>
      </c>
      <c r="CP51">
        <f t="shared" si="43"/>
        <v>3076.2999999999997</v>
      </c>
      <c r="CQ51">
        <f t="shared" si="44"/>
        <v>359.4384</v>
      </c>
      <c r="CR51">
        <f t="shared" si="45"/>
        <v>613.7174</v>
      </c>
      <c r="CS51">
        <f t="shared" si="46"/>
        <v>155.49659999999997</v>
      </c>
      <c r="CT51">
        <f t="shared" si="47"/>
        <v>5179.4315999999999</v>
      </c>
      <c r="CU51">
        <f t="shared" si="48"/>
        <v>0</v>
      </c>
      <c r="CV51">
        <f t="shared" si="49"/>
        <v>20.844000000000001</v>
      </c>
      <c r="CW51">
        <f t="shared" si="50"/>
        <v>0.48</v>
      </c>
      <c r="CX51">
        <f t="shared" si="51"/>
        <v>0</v>
      </c>
      <c r="CY51">
        <f t="shared" si="52"/>
        <v>2160.6506999999997</v>
      </c>
      <c r="CZ51">
        <f t="shared" si="53"/>
        <v>1387.0844</v>
      </c>
      <c r="DC51" t="s">
        <v>3</v>
      </c>
      <c r="DD51" t="s">
        <v>3</v>
      </c>
      <c r="DE51" t="s">
        <v>40</v>
      </c>
      <c r="DF51" t="s">
        <v>40</v>
      </c>
      <c r="DG51" t="s">
        <v>40</v>
      </c>
      <c r="DH51" t="s">
        <v>3</v>
      </c>
      <c r="DI51" t="s">
        <v>40</v>
      </c>
      <c r="DJ51" t="s">
        <v>40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1003</v>
      </c>
      <c r="DV51" t="s">
        <v>73</v>
      </c>
      <c r="DW51" t="s">
        <v>73</v>
      </c>
      <c r="DX51">
        <v>100</v>
      </c>
      <c r="EE51">
        <v>31265967</v>
      </c>
      <c r="EF51">
        <v>3</v>
      </c>
      <c r="EG51" t="s">
        <v>75</v>
      </c>
      <c r="EH51">
        <v>0</v>
      </c>
      <c r="EI51" t="s">
        <v>3</v>
      </c>
      <c r="EJ51">
        <v>2</v>
      </c>
      <c r="EK51">
        <v>108001</v>
      </c>
      <c r="EL51" t="s">
        <v>76</v>
      </c>
      <c r="EM51" t="s">
        <v>77</v>
      </c>
      <c r="EO51" t="s">
        <v>44</v>
      </c>
      <c r="EQ51">
        <v>131584</v>
      </c>
      <c r="ER51">
        <v>256.25</v>
      </c>
      <c r="ES51">
        <v>36.64</v>
      </c>
      <c r="ET51">
        <v>52.51</v>
      </c>
      <c r="EU51">
        <v>5.0199999999999996</v>
      </c>
      <c r="EV51">
        <v>167.1</v>
      </c>
      <c r="EW51">
        <v>17.37</v>
      </c>
      <c r="EX51">
        <v>0.4</v>
      </c>
      <c r="EY51">
        <v>0</v>
      </c>
      <c r="FQ51">
        <v>0</v>
      </c>
      <c r="FR51">
        <f t="shared" si="21"/>
        <v>0</v>
      </c>
      <c r="FS51">
        <v>0</v>
      </c>
      <c r="FV51" t="s">
        <v>45</v>
      </c>
      <c r="FW51" t="s">
        <v>46</v>
      </c>
      <c r="FX51">
        <v>95</v>
      </c>
      <c r="FY51">
        <v>65</v>
      </c>
      <c r="GA51" t="s">
        <v>3</v>
      </c>
      <c r="GD51">
        <v>0</v>
      </c>
      <c r="GF51">
        <v>-193026270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22"/>
        <v>0</v>
      </c>
      <c r="GM51">
        <f t="shared" si="54"/>
        <v>6624.03</v>
      </c>
      <c r="GN51">
        <f t="shared" si="55"/>
        <v>0</v>
      </c>
      <c r="GO51">
        <f t="shared" si="56"/>
        <v>6624.03</v>
      </c>
      <c r="GP51">
        <f t="shared" si="57"/>
        <v>0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23"/>
        <v>0</v>
      </c>
      <c r="HA51">
        <v>0</v>
      </c>
      <c r="HB51">
        <v>0</v>
      </c>
      <c r="IK51">
        <v>0</v>
      </c>
    </row>
    <row r="52" spans="1:245" x14ac:dyDescent="0.2">
      <c r="A52">
        <v>18</v>
      </c>
      <c r="B52">
        <v>1</v>
      </c>
      <c r="C52">
        <v>87</v>
      </c>
      <c r="E52" t="s">
        <v>137</v>
      </c>
      <c r="F52" t="s">
        <v>99</v>
      </c>
      <c r="G52" t="s">
        <v>100</v>
      </c>
      <c r="H52" t="s">
        <v>92</v>
      </c>
      <c r="I52">
        <f>I51*J52</f>
        <v>20.399999999999999</v>
      </c>
      <c r="J52">
        <v>40.799999999999997</v>
      </c>
      <c r="O52">
        <f t="shared" si="26"/>
        <v>3198.8</v>
      </c>
      <c r="P52">
        <f t="shared" si="27"/>
        <v>3198.8</v>
      </c>
      <c r="Q52">
        <f t="shared" si="28"/>
        <v>0</v>
      </c>
      <c r="R52">
        <f t="shared" si="29"/>
        <v>0</v>
      </c>
      <c r="S52">
        <f t="shared" si="30"/>
        <v>0</v>
      </c>
      <c r="T52">
        <f t="shared" si="31"/>
        <v>0</v>
      </c>
      <c r="U52">
        <f t="shared" si="32"/>
        <v>0</v>
      </c>
      <c r="V52">
        <f t="shared" si="33"/>
        <v>0</v>
      </c>
      <c r="W52">
        <f t="shared" si="34"/>
        <v>0</v>
      </c>
      <c r="X52">
        <f t="shared" si="35"/>
        <v>0</v>
      </c>
      <c r="Y52">
        <f t="shared" si="36"/>
        <v>0</v>
      </c>
      <c r="AA52">
        <v>35896806</v>
      </c>
      <c r="AB52">
        <f t="shared" si="37"/>
        <v>21.48</v>
      </c>
      <c r="AC52">
        <f t="shared" si="38"/>
        <v>21.48</v>
      </c>
      <c r="AD52">
        <f>ROUND((((ET52)-(EU52))+AE52),2)</f>
        <v>0</v>
      </c>
      <c r="AE52">
        <f t="shared" ref="AE52:AF54" si="61">ROUND((EU52),2)</f>
        <v>0</v>
      </c>
      <c r="AF52">
        <f t="shared" si="61"/>
        <v>0</v>
      </c>
      <c r="AG52">
        <f t="shared" si="40"/>
        <v>0</v>
      </c>
      <c r="AH52">
        <f t="shared" ref="AH52:AI54" si="62">(EW52)</f>
        <v>0</v>
      </c>
      <c r="AI52">
        <f t="shared" si="62"/>
        <v>0</v>
      </c>
      <c r="AJ52">
        <f t="shared" si="42"/>
        <v>0</v>
      </c>
      <c r="AK52">
        <v>21.48</v>
      </c>
      <c r="AL52">
        <v>21.48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81</v>
      </c>
      <c r="AU52">
        <v>52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7.3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2</v>
      </c>
      <c r="BJ52" t="s">
        <v>3</v>
      </c>
      <c r="BM52">
        <v>108001</v>
      </c>
      <c r="BN52">
        <v>0</v>
      </c>
      <c r="BO52" t="s">
        <v>3</v>
      </c>
      <c r="BP52">
        <v>0</v>
      </c>
      <c r="BQ52">
        <v>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95</v>
      </c>
      <c r="CA52">
        <v>65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3"/>
        <v>3198.8</v>
      </c>
      <c r="CQ52">
        <f t="shared" si="44"/>
        <v>156.804</v>
      </c>
      <c r="CR52">
        <f t="shared" si="45"/>
        <v>0</v>
      </c>
      <c r="CS52">
        <f t="shared" si="46"/>
        <v>0</v>
      </c>
      <c r="CT52">
        <f t="shared" si="47"/>
        <v>0</v>
      </c>
      <c r="CU52">
        <f t="shared" si="48"/>
        <v>0</v>
      </c>
      <c r="CV52">
        <f t="shared" si="49"/>
        <v>0</v>
      </c>
      <c r="CW52">
        <f t="shared" si="50"/>
        <v>0</v>
      </c>
      <c r="CX52">
        <f t="shared" si="51"/>
        <v>0</v>
      </c>
      <c r="CY52">
        <f t="shared" si="52"/>
        <v>0</v>
      </c>
      <c r="CZ52">
        <f t="shared" si="53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92</v>
      </c>
      <c r="DW52" t="s">
        <v>92</v>
      </c>
      <c r="DX52">
        <v>1</v>
      </c>
      <c r="EE52">
        <v>31265967</v>
      </c>
      <c r="EF52">
        <v>3</v>
      </c>
      <c r="EG52" t="s">
        <v>75</v>
      </c>
      <c r="EH52">
        <v>0</v>
      </c>
      <c r="EI52" t="s">
        <v>3</v>
      </c>
      <c r="EJ52">
        <v>2</v>
      </c>
      <c r="EK52">
        <v>108001</v>
      </c>
      <c r="EL52" t="s">
        <v>76</v>
      </c>
      <c r="EM52" t="s">
        <v>77</v>
      </c>
      <c r="EO52" t="s">
        <v>3</v>
      </c>
      <c r="EQ52">
        <v>512</v>
      </c>
      <c r="ER52">
        <v>21.48</v>
      </c>
      <c r="ES52">
        <v>21.48</v>
      </c>
      <c r="ET52">
        <v>0</v>
      </c>
      <c r="EU52">
        <v>0</v>
      </c>
      <c r="EV52">
        <v>0</v>
      </c>
      <c r="EW52">
        <v>0</v>
      </c>
      <c r="EX52">
        <v>0</v>
      </c>
      <c r="EZ52">
        <v>5</v>
      </c>
      <c r="FC52">
        <v>0</v>
      </c>
      <c r="FD52">
        <v>18</v>
      </c>
      <c r="FF52">
        <v>149.25</v>
      </c>
      <c r="FQ52">
        <v>0</v>
      </c>
      <c r="FR52">
        <f t="shared" si="21"/>
        <v>0</v>
      </c>
      <c r="FS52">
        <v>0</v>
      </c>
      <c r="FV52" t="s">
        <v>45</v>
      </c>
      <c r="FW52" t="s">
        <v>46</v>
      </c>
      <c r="FX52">
        <v>95</v>
      </c>
      <c r="FY52">
        <v>65</v>
      </c>
      <c r="GA52" t="s">
        <v>101</v>
      </c>
      <c r="GD52">
        <v>0</v>
      </c>
      <c r="GF52">
        <v>-473914663</v>
      </c>
      <c r="GG52">
        <v>2</v>
      </c>
      <c r="GH52">
        <v>3</v>
      </c>
      <c r="GI52">
        <v>3</v>
      </c>
      <c r="GJ52">
        <v>0</v>
      </c>
      <c r="GK52">
        <f>ROUND(R52*(R12)/100,2)</f>
        <v>0</v>
      </c>
      <c r="GL52">
        <f t="shared" si="22"/>
        <v>0</v>
      </c>
      <c r="GM52">
        <f t="shared" si="54"/>
        <v>3198.8</v>
      </c>
      <c r="GN52">
        <f t="shared" si="55"/>
        <v>0</v>
      </c>
      <c r="GO52">
        <f t="shared" si="56"/>
        <v>3198.8</v>
      </c>
      <c r="GP52">
        <f t="shared" si="57"/>
        <v>0</v>
      </c>
      <c r="GR52">
        <v>1</v>
      </c>
      <c r="GS52">
        <v>1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23"/>
        <v>0</v>
      </c>
      <c r="HA52">
        <v>0</v>
      </c>
      <c r="HB52">
        <v>0</v>
      </c>
      <c r="IK52">
        <v>0</v>
      </c>
    </row>
    <row r="53" spans="1:245" x14ac:dyDescent="0.2">
      <c r="A53">
        <v>18</v>
      </c>
      <c r="B53">
        <v>1</v>
      </c>
      <c r="C53">
        <v>86</v>
      </c>
      <c r="E53" t="s">
        <v>138</v>
      </c>
      <c r="F53" t="s">
        <v>103</v>
      </c>
      <c r="G53" t="s">
        <v>104</v>
      </c>
      <c r="H53" t="s">
        <v>92</v>
      </c>
      <c r="I53">
        <f>I51*J53</f>
        <v>20.399999999999999</v>
      </c>
      <c r="J53">
        <v>40.799999999999997</v>
      </c>
      <c r="O53">
        <f t="shared" si="26"/>
        <v>4224.8599999999997</v>
      </c>
      <c r="P53">
        <f t="shared" si="27"/>
        <v>4224.8599999999997</v>
      </c>
      <c r="Q53">
        <f t="shared" si="28"/>
        <v>0</v>
      </c>
      <c r="R53">
        <f t="shared" si="29"/>
        <v>0</v>
      </c>
      <c r="S53">
        <f t="shared" si="30"/>
        <v>0</v>
      </c>
      <c r="T53">
        <f t="shared" si="31"/>
        <v>0</v>
      </c>
      <c r="U53">
        <f t="shared" si="32"/>
        <v>0</v>
      </c>
      <c r="V53">
        <f t="shared" si="33"/>
        <v>0</v>
      </c>
      <c r="W53">
        <f t="shared" si="34"/>
        <v>0</v>
      </c>
      <c r="X53">
        <f t="shared" si="35"/>
        <v>0</v>
      </c>
      <c r="Y53">
        <f t="shared" si="36"/>
        <v>0</v>
      </c>
      <c r="AA53">
        <v>35896806</v>
      </c>
      <c r="AB53">
        <f t="shared" si="37"/>
        <v>28.37</v>
      </c>
      <c r="AC53">
        <f t="shared" si="38"/>
        <v>28.37</v>
      </c>
      <c r="AD53">
        <f>ROUND((((ET53)-(EU53))+AE53),2)</f>
        <v>0</v>
      </c>
      <c r="AE53">
        <f t="shared" si="61"/>
        <v>0</v>
      </c>
      <c r="AF53">
        <f t="shared" si="61"/>
        <v>0</v>
      </c>
      <c r="AG53">
        <f t="shared" si="40"/>
        <v>0</v>
      </c>
      <c r="AH53">
        <f t="shared" si="62"/>
        <v>0</v>
      </c>
      <c r="AI53">
        <f t="shared" si="62"/>
        <v>0</v>
      </c>
      <c r="AJ53">
        <f t="shared" si="42"/>
        <v>0</v>
      </c>
      <c r="AK53">
        <v>28.369999999999997</v>
      </c>
      <c r="AL53">
        <v>28.369999999999997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81</v>
      </c>
      <c r="AU53">
        <v>52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7.3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2</v>
      </c>
      <c r="BJ53" t="s">
        <v>3</v>
      </c>
      <c r="BM53">
        <v>108001</v>
      </c>
      <c r="BN53">
        <v>0</v>
      </c>
      <c r="BO53" t="s">
        <v>3</v>
      </c>
      <c r="BP53">
        <v>0</v>
      </c>
      <c r="BQ53">
        <v>3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3"/>
        <v>4224.8599999999997</v>
      </c>
      <c r="CQ53">
        <f t="shared" si="44"/>
        <v>207.101</v>
      </c>
      <c r="CR53">
        <f t="shared" si="45"/>
        <v>0</v>
      </c>
      <c r="CS53">
        <f t="shared" si="46"/>
        <v>0</v>
      </c>
      <c r="CT53">
        <f t="shared" si="47"/>
        <v>0</v>
      </c>
      <c r="CU53">
        <f t="shared" si="48"/>
        <v>0</v>
      </c>
      <c r="CV53">
        <f t="shared" si="49"/>
        <v>0</v>
      </c>
      <c r="CW53">
        <f t="shared" si="50"/>
        <v>0</v>
      </c>
      <c r="CX53">
        <f t="shared" si="51"/>
        <v>0</v>
      </c>
      <c r="CY53">
        <f t="shared" si="52"/>
        <v>0</v>
      </c>
      <c r="CZ53">
        <f t="shared" si="53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92</v>
      </c>
      <c r="DW53" t="s">
        <v>92</v>
      </c>
      <c r="DX53">
        <v>1</v>
      </c>
      <c r="EE53">
        <v>31265967</v>
      </c>
      <c r="EF53">
        <v>3</v>
      </c>
      <c r="EG53" t="s">
        <v>75</v>
      </c>
      <c r="EH53">
        <v>0</v>
      </c>
      <c r="EI53" t="s">
        <v>3</v>
      </c>
      <c r="EJ53">
        <v>2</v>
      </c>
      <c r="EK53">
        <v>108001</v>
      </c>
      <c r="EL53" t="s">
        <v>76</v>
      </c>
      <c r="EM53" t="s">
        <v>77</v>
      </c>
      <c r="EO53" t="s">
        <v>3</v>
      </c>
      <c r="EQ53">
        <v>512</v>
      </c>
      <c r="ER53">
        <v>28.369999999999997</v>
      </c>
      <c r="ES53">
        <v>28.369999999999997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0</v>
      </c>
      <c r="FD53">
        <v>18</v>
      </c>
      <c r="FF53">
        <v>197.1</v>
      </c>
      <c r="FQ53">
        <v>0</v>
      </c>
      <c r="FR53">
        <f t="shared" si="21"/>
        <v>0</v>
      </c>
      <c r="FS53">
        <v>0</v>
      </c>
      <c r="FV53" t="s">
        <v>45</v>
      </c>
      <c r="FW53" t="s">
        <v>46</v>
      </c>
      <c r="FX53">
        <v>95</v>
      </c>
      <c r="FY53">
        <v>65</v>
      </c>
      <c r="GA53" t="s">
        <v>105</v>
      </c>
      <c r="GD53">
        <v>0</v>
      </c>
      <c r="GF53">
        <v>-351740117</v>
      </c>
      <c r="GG53">
        <v>2</v>
      </c>
      <c r="GH53">
        <v>3</v>
      </c>
      <c r="GI53">
        <v>3</v>
      </c>
      <c r="GJ53">
        <v>0</v>
      </c>
      <c r="GK53">
        <f>ROUND(R53*(R12)/100,2)</f>
        <v>0</v>
      </c>
      <c r="GL53">
        <f t="shared" si="22"/>
        <v>0</v>
      </c>
      <c r="GM53">
        <f t="shared" si="54"/>
        <v>4224.8599999999997</v>
      </c>
      <c r="GN53">
        <f t="shared" si="55"/>
        <v>0</v>
      </c>
      <c r="GO53">
        <f t="shared" si="56"/>
        <v>4224.8599999999997</v>
      </c>
      <c r="GP53">
        <f t="shared" si="57"/>
        <v>0</v>
      </c>
      <c r="GR53">
        <v>1</v>
      </c>
      <c r="GS53">
        <v>1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23"/>
        <v>0</v>
      </c>
      <c r="HA53">
        <v>0</v>
      </c>
      <c r="HB53">
        <v>0</v>
      </c>
      <c r="IK53">
        <v>0</v>
      </c>
    </row>
    <row r="54" spans="1:245" x14ac:dyDescent="0.2">
      <c r="A54">
        <v>18</v>
      </c>
      <c r="B54">
        <v>1</v>
      </c>
      <c r="C54">
        <v>88</v>
      </c>
      <c r="E54" t="s">
        <v>139</v>
      </c>
      <c r="F54" t="s">
        <v>107</v>
      </c>
      <c r="G54" t="s">
        <v>108</v>
      </c>
      <c r="H54" t="s">
        <v>92</v>
      </c>
      <c r="I54">
        <f>I51*J54</f>
        <v>10.199999999999999</v>
      </c>
      <c r="J54">
        <v>20.399999999999999</v>
      </c>
      <c r="O54">
        <f t="shared" si="26"/>
        <v>13849.56</v>
      </c>
      <c r="P54">
        <f t="shared" si="27"/>
        <v>13849.56</v>
      </c>
      <c r="Q54">
        <f t="shared" si="28"/>
        <v>0</v>
      </c>
      <c r="R54">
        <f t="shared" si="29"/>
        <v>0</v>
      </c>
      <c r="S54">
        <f t="shared" si="30"/>
        <v>0</v>
      </c>
      <c r="T54">
        <f t="shared" si="31"/>
        <v>0</v>
      </c>
      <c r="U54">
        <f t="shared" si="32"/>
        <v>0</v>
      </c>
      <c r="V54">
        <f t="shared" si="33"/>
        <v>0</v>
      </c>
      <c r="W54">
        <f t="shared" si="34"/>
        <v>0</v>
      </c>
      <c r="X54">
        <f t="shared" si="35"/>
        <v>0</v>
      </c>
      <c r="Y54">
        <f t="shared" si="36"/>
        <v>0</v>
      </c>
      <c r="AA54">
        <v>35896806</v>
      </c>
      <c r="AB54">
        <f t="shared" si="37"/>
        <v>186</v>
      </c>
      <c r="AC54">
        <f t="shared" si="38"/>
        <v>186</v>
      </c>
      <c r="AD54">
        <f>ROUND((((ET54)-(EU54))+AE54),2)</f>
        <v>0</v>
      </c>
      <c r="AE54">
        <f t="shared" si="61"/>
        <v>0</v>
      </c>
      <c r="AF54">
        <f t="shared" si="61"/>
        <v>0</v>
      </c>
      <c r="AG54">
        <f t="shared" si="40"/>
        <v>0</v>
      </c>
      <c r="AH54">
        <f t="shared" si="62"/>
        <v>0</v>
      </c>
      <c r="AI54">
        <f t="shared" si="62"/>
        <v>0</v>
      </c>
      <c r="AJ54">
        <f t="shared" si="42"/>
        <v>0</v>
      </c>
      <c r="AK54">
        <v>186</v>
      </c>
      <c r="AL54">
        <v>186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81</v>
      </c>
      <c r="AU54">
        <v>52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7.3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2</v>
      </c>
      <c r="BJ54" t="s">
        <v>3</v>
      </c>
      <c r="BM54">
        <v>108001</v>
      </c>
      <c r="BN54">
        <v>0</v>
      </c>
      <c r="BO54" t="s">
        <v>3</v>
      </c>
      <c r="BP54">
        <v>0</v>
      </c>
      <c r="BQ54">
        <v>3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95</v>
      </c>
      <c r="CA54">
        <v>65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3"/>
        <v>13849.56</v>
      </c>
      <c r="CQ54">
        <f t="shared" si="44"/>
        <v>1357.8</v>
      </c>
      <c r="CR54">
        <f t="shared" si="45"/>
        <v>0</v>
      </c>
      <c r="CS54">
        <f t="shared" si="46"/>
        <v>0</v>
      </c>
      <c r="CT54">
        <f t="shared" si="47"/>
        <v>0</v>
      </c>
      <c r="CU54">
        <f t="shared" si="48"/>
        <v>0</v>
      </c>
      <c r="CV54">
        <f t="shared" si="49"/>
        <v>0</v>
      </c>
      <c r="CW54">
        <f t="shared" si="50"/>
        <v>0</v>
      </c>
      <c r="CX54">
        <f t="shared" si="51"/>
        <v>0</v>
      </c>
      <c r="CY54">
        <f t="shared" si="52"/>
        <v>0</v>
      </c>
      <c r="CZ54">
        <f t="shared" si="53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1003</v>
      </c>
      <c r="DV54" t="s">
        <v>92</v>
      </c>
      <c r="DW54" t="s">
        <v>92</v>
      </c>
      <c r="DX54">
        <v>1</v>
      </c>
      <c r="EE54">
        <v>31265967</v>
      </c>
      <c r="EF54">
        <v>3</v>
      </c>
      <c r="EG54" t="s">
        <v>75</v>
      </c>
      <c r="EH54">
        <v>0</v>
      </c>
      <c r="EI54" t="s">
        <v>3</v>
      </c>
      <c r="EJ54">
        <v>2</v>
      </c>
      <c r="EK54">
        <v>108001</v>
      </c>
      <c r="EL54" t="s">
        <v>76</v>
      </c>
      <c r="EM54" t="s">
        <v>77</v>
      </c>
      <c r="EO54" t="s">
        <v>3</v>
      </c>
      <c r="EQ54">
        <v>512</v>
      </c>
      <c r="ER54">
        <v>186</v>
      </c>
      <c r="ES54">
        <v>186</v>
      </c>
      <c r="ET54">
        <v>0</v>
      </c>
      <c r="EU54">
        <v>0</v>
      </c>
      <c r="EV54">
        <v>0</v>
      </c>
      <c r="EW54">
        <v>0</v>
      </c>
      <c r="EX54">
        <v>0</v>
      </c>
      <c r="EZ54">
        <v>5</v>
      </c>
      <c r="FC54">
        <v>0</v>
      </c>
      <c r="FD54">
        <v>18</v>
      </c>
      <c r="FF54">
        <v>1292.3699999999999</v>
      </c>
      <c r="FQ54">
        <v>0</v>
      </c>
      <c r="FR54">
        <f t="shared" si="21"/>
        <v>0</v>
      </c>
      <c r="FS54">
        <v>0</v>
      </c>
      <c r="FV54" t="s">
        <v>45</v>
      </c>
      <c r="FW54" t="s">
        <v>46</v>
      </c>
      <c r="FX54">
        <v>95</v>
      </c>
      <c r="FY54">
        <v>65</v>
      </c>
      <c r="GA54" t="s">
        <v>109</v>
      </c>
      <c r="GD54">
        <v>0</v>
      </c>
      <c r="GF54">
        <v>-368135169</v>
      </c>
      <c r="GG54">
        <v>2</v>
      </c>
      <c r="GH54">
        <v>3</v>
      </c>
      <c r="GI54">
        <v>3</v>
      </c>
      <c r="GJ54">
        <v>0</v>
      </c>
      <c r="GK54">
        <f>ROUND(R54*(R12)/100,2)</f>
        <v>0</v>
      </c>
      <c r="GL54">
        <f t="shared" si="22"/>
        <v>0</v>
      </c>
      <c r="GM54">
        <f t="shared" si="54"/>
        <v>13849.56</v>
      </c>
      <c r="GN54">
        <f t="shared" si="55"/>
        <v>0</v>
      </c>
      <c r="GO54">
        <f t="shared" si="56"/>
        <v>13849.56</v>
      </c>
      <c r="GP54">
        <f t="shared" si="57"/>
        <v>0</v>
      </c>
      <c r="GR54">
        <v>1</v>
      </c>
      <c r="GS54">
        <v>1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23"/>
        <v>0</v>
      </c>
      <c r="HA54">
        <v>0</v>
      </c>
      <c r="HB54">
        <v>0</v>
      </c>
      <c r="IK54">
        <v>0</v>
      </c>
    </row>
    <row r="55" spans="1:245" x14ac:dyDescent="0.2">
      <c r="A55">
        <v>17</v>
      </c>
      <c r="B55">
        <v>1</v>
      </c>
      <c r="C55">
        <f>ROW(SmtRes!A96)</f>
        <v>96</v>
      </c>
      <c r="D55">
        <f>ROW(EtalonRes!A85)</f>
        <v>85</v>
      </c>
      <c r="E55" t="s">
        <v>140</v>
      </c>
      <c r="F55" t="s">
        <v>141</v>
      </c>
      <c r="G55" t="s">
        <v>142</v>
      </c>
      <c r="H55" t="s">
        <v>143</v>
      </c>
      <c r="I55">
        <v>4</v>
      </c>
      <c r="J55">
        <v>0</v>
      </c>
      <c r="O55">
        <f t="shared" si="26"/>
        <v>2281.7600000000002</v>
      </c>
      <c r="P55">
        <f t="shared" si="27"/>
        <v>278.39</v>
      </c>
      <c r="Q55">
        <f t="shared" si="28"/>
        <v>0</v>
      </c>
      <c r="R55">
        <f t="shared" si="29"/>
        <v>0</v>
      </c>
      <c r="S55">
        <f t="shared" si="30"/>
        <v>2003.37</v>
      </c>
      <c r="T55">
        <f t="shared" si="31"/>
        <v>0</v>
      </c>
      <c r="U55">
        <f t="shared" si="32"/>
        <v>8.0640000000000001</v>
      </c>
      <c r="V55">
        <f t="shared" si="33"/>
        <v>0</v>
      </c>
      <c r="W55">
        <f t="shared" si="34"/>
        <v>0</v>
      </c>
      <c r="X55">
        <f t="shared" si="35"/>
        <v>1622.73</v>
      </c>
      <c r="Y55">
        <f t="shared" si="36"/>
        <v>1041.75</v>
      </c>
      <c r="AA55">
        <v>35896806</v>
      </c>
      <c r="AB55">
        <f t="shared" si="37"/>
        <v>24.58</v>
      </c>
      <c r="AC55">
        <f t="shared" si="38"/>
        <v>5.19</v>
      </c>
      <c r="AD55">
        <f>ROUND(((((ET55*1.2))-((EU55*1.2)))+AE55),2)</f>
        <v>0</v>
      </c>
      <c r="AE55">
        <f>ROUND(((EU55*1.2)),2)</f>
        <v>0</v>
      </c>
      <c r="AF55">
        <f>ROUND(((EV55*1.2)),2)</f>
        <v>19.39</v>
      </c>
      <c r="AG55">
        <f t="shared" si="40"/>
        <v>0</v>
      </c>
      <c r="AH55">
        <f>((EW55*1.2))</f>
        <v>2.016</v>
      </c>
      <c r="AI55">
        <f>((EX55*1.2))</f>
        <v>0</v>
      </c>
      <c r="AJ55">
        <f t="shared" si="42"/>
        <v>0</v>
      </c>
      <c r="AK55">
        <v>21.35</v>
      </c>
      <c r="AL55">
        <v>5.19</v>
      </c>
      <c r="AM55">
        <v>0</v>
      </c>
      <c r="AN55">
        <v>0</v>
      </c>
      <c r="AO55">
        <v>16.16</v>
      </c>
      <c r="AP55">
        <v>0</v>
      </c>
      <c r="AQ55">
        <v>1.68</v>
      </c>
      <c r="AR55">
        <v>0</v>
      </c>
      <c r="AS55">
        <v>0</v>
      </c>
      <c r="AT55">
        <v>81</v>
      </c>
      <c r="AU55">
        <v>52</v>
      </c>
      <c r="AV55">
        <v>1</v>
      </c>
      <c r="AW55">
        <v>1</v>
      </c>
      <c r="AZ55">
        <v>1</v>
      </c>
      <c r="BA55">
        <v>25.83</v>
      </c>
      <c r="BB55">
        <v>1</v>
      </c>
      <c r="BC55">
        <v>13.41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2</v>
      </c>
      <c r="BJ55" t="s">
        <v>144</v>
      </c>
      <c r="BM55">
        <v>108001</v>
      </c>
      <c r="BN55">
        <v>0</v>
      </c>
      <c r="BO55" t="s">
        <v>141</v>
      </c>
      <c r="BP55">
        <v>1</v>
      </c>
      <c r="BQ55">
        <v>3</v>
      </c>
      <c r="BR55">
        <v>0</v>
      </c>
      <c r="BS55">
        <v>25.83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95</v>
      </c>
      <c r="CA55">
        <v>65</v>
      </c>
      <c r="CF55">
        <v>0</v>
      </c>
      <c r="CG55">
        <v>0</v>
      </c>
      <c r="CM55">
        <v>0</v>
      </c>
      <c r="CN55" t="s">
        <v>603</v>
      </c>
      <c r="CO55">
        <v>0</v>
      </c>
      <c r="CP55">
        <f t="shared" si="43"/>
        <v>2281.7599999999998</v>
      </c>
      <c r="CQ55">
        <f t="shared" si="44"/>
        <v>69.59790000000001</v>
      </c>
      <c r="CR55">
        <f t="shared" si="45"/>
        <v>0</v>
      </c>
      <c r="CS55">
        <f t="shared" si="46"/>
        <v>0</v>
      </c>
      <c r="CT55">
        <f t="shared" si="47"/>
        <v>500.84369999999996</v>
      </c>
      <c r="CU55">
        <f t="shared" si="48"/>
        <v>0</v>
      </c>
      <c r="CV55">
        <f t="shared" si="49"/>
        <v>2.016</v>
      </c>
      <c r="CW55">
        <f t="shared" si="50"/>
        <v>0</v>
      </c>
      <c r="CX55">
        <f t="shared" si="51"/>
        <v>0</v>
      </c>
      <c r="CY55">
        <f t="shared" si="52"/>
        <v>1622.7297000000001</v>
      </c>
      <c r="CZ55">
        <f t="shared" si="53"/>
        <v>1041.7523999999999</v>
      </c>
      <c r="DC55" t="s">
        <v>3</v>
      </c>
      <c r="DD55" t="s">
        <v>3</v>
      </c>
      <c r="DE55" t="s">
        <v>40</v>
      </c>
      <c r="DF55" t="s">
        <v>40</v>
      </c>
      <c r="DG55" t="s">
        <v>40</v>
      </c>
      <c r="DH55" t="s">
        <v>3</v>
      </c>
      <c r="DI55" t="s">
        <v>40</v>
      </c>
      <c r="DJ55" t="s">
        <v>40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143</v>
      </c>
      <c r="DW55" t="s">
        <v>143</v>
      </c>
      <c r="DX55">
        <v>1</v>
      </c>
      <c r="EE55">
        <v>31265967</v>
      </c>
      <c r="EF55">
        <v>3</v>
      </c>
      <c r="EG55" t="s">
        <v>75</v>
      </c>
      <c r="EH55">
        <v>0</v>
      </c>
      <c r="EI55" t="s">
        <v>3</v>
      </c>
      <c r="EJ55">
        <v>2</v>
      </c>
      <c r="EK55">
        <v>108001</v>
      </c>
      <c r="EL55" t="s">
        <v>76</v>
      </c>
      <c r="EM55" t="s">
        <v>77</v>
      </c>
      <c r="EO55" t="s">
        <v>44</v>
      </c>
      <c r="EQ55">
        <v>512</v>
      </c>
      <c r="ER55">
        <v>21.35</v>
      </c>
      <c r="ES55">
        <v>5.19</v>
      </c>
      <c r="ET55">
        <v>0</v>
      </c>
      <c r="EU55">
        <v>0</v>
      </c>
      <c r="EV55">
        <v>16.16</v>
      </c>
      <c r="EW55">
        <v>1.68</v>
      </c>
      <c r="EX55">
        <v>0</v>
      </c>
      <c r="EY55">
        <v>0</v>
      </c>
      <c r="FQ55">
        <v>0</v>
      </c>
      <c r="FR55">
        <f t="shared" si="21"/>
        <v>0</v>
      </c>
      <c r="FS55">
        <v>0</v>
      </c>
      <c r="FV55" t="s">
        <v>45</v>
      </c>
      <c r="FW55" t="s">
        <v>46</v>
      </c>
      <c r="FX55">
        <v>95</v>
      </c>
      <c r="FY55">
        <v>65</v>
      </c>
      <c r="GA55" t="s">
        <v>3</v>
      </c>
      <c r="GD55">
        <v>0</v>
      </c>
      <c r="GF55">
        <v>-753809075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22"/>
        <v>0</v>
      </c>
      <c r="GM55">
        <f t="shared" si="54"/>
        <v>4946.24</v>
      </c>
      <c r="GN55">
        <f t="shared" si="55"/>
        <v>0</v>
      </c>
      <c r="GO55">
        <f t="shared" si="56"/>
        <v>4946.24</v>
      </c>
      <c r="GP55">
        <f t="shared" si="57"/>
        <v>0</v>
      </c>
      <c r="GR55">
        <v>0</v>
      </c>
      <c r="GS55">
        <v>3</v>
      </c>
      <c r="GT55">
        <v>0</v>
      </c>
      <c r="GU55" t="s">
        <v>3</v>
      </c>
      <c r="GV55">
        <f t="shared" si="58"/>
        <v>0</v>
      </c>
      <c r="GW55">
        <v>1</v>
      </c>
      <c r="GX55">
        <f t="shared" si="23"/>
        <v>0</v>
      </c>
      <c r="HA55">
        <v>0</v>
      </c>
      <c r="HB55">
        <v>0</v>
      </c>
      <c r="IK55">
        <v>0</v>
      </c>
    </row>
    <row r="56" spans="1:245" x14ac:dyDescent="0.2">
      <c r="A56">
        <v>18</v>
      </c>
      <c r="B56">
        <v>1</v>
      </c>
      <c r="C56">
        <v>95</v>
      </c>
      <c r="E56" t="s">
        <v>145</v>
      </c>
      <c r="F56" t="s">
        <v>146</v>
      </c>
      <c r="G56" t="s">
        <v>147</v>
      </c>
      <c r="H56" t="s">
        <v>143</v>
      </c>
      <c r="I56">
        <f>I55*J56</f>
        <v>2</v>
      </c>
      <c r="J56">
        <v>0.5</v>
      </c>
      <c r="O56">
        <f t="shared" si="26"/>
        <v>2345.1999999999998</v>
      </c>
      <c r="P56">
        <f t="shared" si="27"/>
        <v>2345.1999999999998</v>
      </c>
      <c r="Q56">
        <f t="shared" si="28"/>
        <v>0</v>
      </c>
      <c r="R56">
        <f t="shared" si="29"/>
        <v>0</v>
      </c>
      <c r="S56">
        <f t="shared" si="30"/>
        <v>0</v>
      </c>
      <c r="T56">
        <f t="shared" si="31"/>
        <v>0</v>
      </c>
      <c r="U56">
        <f t="shared" si="32"/>
        <v>0</v>
      </c>
      <c r="V56">
        <f t="shared" si="33"/>
        <v>0</v>
      </c>
      <c r="W56">
        <f t="shared" si="34"/>
        <v>0</v>
      </c>
      <c r="X56">
        <f t="shared" si="35"/>
        <v>0</v>
      </c>
      <c r="Y56">
        <f t="shared" si="36"/>
        <v>0</v>
      </c>
      <c r="AA56">
        <v>35896806</v>
      </c>
      <c r="AB56">
        <f t="shared" si="37"/>
        <v>160.63</v>
      </c>
      <c r="AC56">
        <f t="shared" si="38"/>
        <v>160.63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 t="shared" si="40"/>
        <v>0</v>
      </c>
      <c r="AH56">
        <f>(EW56)</f>
        <v>0</v>
      </c>
      <c r="AI56">
        <f>(EX56)</f>
        <v>0</v>
      </c>
      <c r="AJ56">
        <f t="shared" si="42"/>
        <v>0</v>
      </c>
      <c r="AK56">
        <v>160.63</v>
      </c>
      <c r="AL56">
        <v>160.63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</v>
      </c>
      <c r="AU56">
        <v>52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7.3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3"/>
        <v>2345.1999999999998</v>
      </c>
      <c r="CQ56">
        <f t="shared" si="44"/>
        <v>1172.5989999999999</v>
      </c>
      <c r="CR56">
        <f t="shared" si="45"/>
        <v>0</v>
      </c>
      <c r="CS56">
        <f t="shared" si="46"/>
        <v>0</v>
      </c>
      <c r="CT56">
        <f t="shared" si="47"/>
        <v>0</v>
      </c>
      <c r="CU56">
        <f t="shared" si="48"/>
        <v>0</v>
      </c>
      <c r="CV56">
        <f t="shared" si="49"/>
        <v>0</v>
      </c>
      <c r="CW56">
        <f t="shared" si="50"/>
        <v>0</v>
      </c>
      <c r="CX56">
        <f t="shared" si="51"/>
        <v>0</v>
      </c>
      <c r="CY56">
        <f t="shared" si="52"/>
        <v>0</v>
      </c>
      <c r="CZ56">
        <f t="shared" si="53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143</v>
      </c>
      <c r="DW56" t="s">
        <v>143</v>
      </c>
      <c r="DX56">
        <v>1</v>
      </c>
      <c r="EE56">
        <v>31265967</v>
      </c>
      <c r="EF56">
        <v>3</v>
      </c>
      <c r="EG56" t="s">
        <v>75</v>
      </c>
      <c r="EH56">
        <v>0</v>
      </c>
      <c r="EI56" t="s">
        <v>3</v>
      </c>
      <c r="EJ56">
        <v>2</v>
      </c>
      <c r="EK56">
        <v>108001</v>
      </c>
      <c r="EL56" t="s">
        <v>76</v>
      </c>
      <c r="EM56" t="s">
        <v>77</v>
      </c>
      <c r="EO56" t="s">
        <v>3</v>
      </c>
      <c r="EQ56">
        <v>512</v>
      </c>
      <c r="ER56">
        <v>160.63</v>
      </c>
      <c r="ES56">
        <v>160.63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0</v>
      </c>
      <c r="FD56">
        <v>18</v>
      </c>
      <c r="FF56">
        <v>1116.0999999999999</v>
      </c>
      <c r="FQ56">
        <v>0</v>
      </c>
      <c r="FR56">
        <f t="shared" si="21"/>
        <v>0</v>
      </c>
      <c r="FS56">
        <v>0</v>
      </c>
      <c r="FV56" t="s">
        <v>45</v>
      </c>
      <c r="FW56" t="s">
        <v>46</v>
      </c>
      <c r="FX56">
        <v>95</v>
      </c>
      <c r="FY56">
        <v>65</v>
      </c>
      <c r="GA56" t="s">
        <v>148</v>
      </c>
      <c r="GD56">
        <v>0</v>
      </c>
      <c r="GF56">
        <v>-1171560341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22"/>
        <v>0</v>
      </c>
      <c r="GM56">
        <f t="shared" si="54"/>
        <v>2345.1999999999998</v>
      </c>
      <c r="GN56">
        <f t="shared" si="55"/>
        <v>0</v>
      </c>
      <c r="GO56">
        <f t="shared" si="56"/>
        <v>2345.1999999999998</v>
      </c>
      <c r="GP56">
        <f t="shared" si="57"/>
        <v>0</v>
      </c>
      <c r="GR56">
        <v>1</v>
      </c>
      <c r="GS56">
        <v>1</v>
      </c>
      <c r="GT56">
        <v>0</v>
      </c>
      <c r="GU56" t="s">
        <v>3</v>
      </c>
      <c r="GV56">
        <f t="shared" si="58"/>
        <v>0</v>
      </c>
      <c r="GW56">
        <v>1</v>
      </c>
      <c r="GX56">
        <f t="shared" si="23"/>
        <v>0</v>
      </c>
      <c r="HA56">
        <v>0</v>
      </c>
      <c r="HB56">
        <v>0</v>
      </c>
      <c r="IK56">
        <v>0</v>
      </c>
    </row>
    <row r="57" spans="1:245" x14ac:dyDescent="0.2">
      <c r="A57">
        <v>18</v>
      </c>
      <c r="B57">
        <v>1</v>
      </c>
      <c r="C57">
        <v>96</v>
      </c>
      <c r="E57" t="s">
        <v>149</v>
      </c>
      <c r="F57" t="s">
        <v>150</v>
      </c>
      <c r="G57" t="s">
        <v>151</v>
      </c>
      <c r="H57" t="s">
        <v>143</v>
      </c>
      <c r="I57">
        <f>I55*J57</f>
        <v>2</v>
      </c>
      <c r="J57">
        <v>0.5</v>
      </c>
      <c r="O57">
        <f t="shared" si="26"/>
        <v>3470.57</v>
      </c>
      <c r="P57">
        <f t="shared" si="27"/>
        <v>3470.57</v>
      </c>
      <c r="Q57">
        <f t="shared" si="28"/>
        <v>0</v>
      </c>
      <c r="R57">
        <f t="shared" si="29"/>
        <v>0</v>
      </c>
      <c r="S57">
        <f t="shared" si="30"/>
        <v>0</v>
      </c>
      <c r="T57">
        <f t="shared" si="31"/>
        <v>0</v>
      </c>
      <c r="U57">
        <f t="shared" si="32"/>
        <v>0</v>
      </c>
      <c r="V57">
        <f t="shared" si="33"/>
        <v>0</v>
      </c>
      <c r="W57">
        <f t="shared" si="34"/>
        <v>0</v>
      </c>
      <c r="X57">
        <f t="shared" si="35"/>
        <v>0</v>
      </c>
      <c r="Y57">
        <f t="shared" si="36"/>
        <v>0</v>
      </c>
      <c r="AA57">
        <v>35896806</v>
      </c>
      <c r="AB57">
        <f t="shared" si="37"/>
        <v>237.71</v>
      </c>
      <c r="AC57">
        <f t="shared" si="38"/>
        <v>237.71</v>
      </c>
      <c r="AD57">
        <f>ROUND((((ET57)-(EU57))+AE57),2)</f>
        <v>0</v>
      </c>
      <c r="AE57">
        <f>ROUND((EU57),2)</f>
        <v>0</v>
      </c>
      <c r="AF57">
        <f>ROUND((EV57),2)</f>
        <v>0</v>
      </c>
      <c r="AG57">
        <f t="shared" si="40"/>
        <v>0</v>
      </c>
      <c r="AH57">
        <f>(EW57)</f>
        <v>0</v>
      </c>
      <c r="AI57">
        <f>(EX57)</f>
        <v>0</v>
      </c>
      <c r="AJ57">
        <f t="shared" si="42"/>
        <v>0</v>
      </c>
      <c r="AK57">
        <v>237.70999999999998</v>
      </c>
      <c r="AL57">
        <v>237.70999999999998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81</v>
      </c>
      <c r="AU57">
        <v>52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7.3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2</v>
      </c>
      <c r="BJ57" t="s">
        <v>3</v>
      </c>
      <c r="BM57">
        <v>108001</v>
      </c>
      <c r="BN57">
        <v>0</v>
      </c>
      <c r="BO57" t="s">
        <v>3</v>
      </c>
      <c r="BP57">
        <v>0</v>
      </c>
      <c r="BQ57">
        <v>3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95</v>
      </c>
      <c r="CA57">
        <v>65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43"/>
        <v>3470.57</v>
      </c>
      <c r="CQ57">
        <f t="shared" si="44"/>
        <v>1735.2830000000001</v>
      </c>
      <c r="CR57">
        <f t="shared" si="45"/>
        <v>0</v>
      </c>
      <c r="CS57">
        <f t="shared" si="46"/>
        <v>0</v>
      </c>
      <c r="CT57">
        <f t="shared" si="47"/>
        <v>0</v>
      </c>
      <c r="CU57">
        <f t="shared" si="48"/>
        <v>0</v>
      </c>
      <c r="CV57">
        <f t="shared" si="49"/>
        <v>0</v>
      </c>
      <c r="CW57">
        <f t="shared" si="50"/>
        <v>0</v>
      </c>
      <c r="CX57">
        <f t="shared" si="51"/>
        <v>0</v>
      </c>
      <c r="CY57">
        <f t="shared" si="52"/>
        <v>0</v>
      </c>
      <c r="CZ57">
        <f t="shared" si="53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143</v>
      </c>
      <c r="DW57" t="s">
        <v>143</v>
      </c>
      <c r="DX57">
        <v>1</v>
      </c>
      <c r="EE57">
        <v>31265967</v>
      </c>
      <c r="EF57">
        <v>3</v>
      </c>
      <c r="EG57" t="s">
        <v>75</v>
      </c>
      <c r="EH57">
        <v>0</v>
      </c>
      <c r="EI57" t="s">
        <v>3</v>
      </c>
      <c r="EJ57">
        <v>2</v>
      </c>
      <c r="EK57">
        <v>108001</v>
      </c>
      <c r="EL57" t="s">
        <v>76</v>
      </c>
      <c r="EM57" t="s">
        <v>77</v>
      </c>
      <c r="EO57" t="s">
        <v>3</v>
      </c>
      <c r="EQ57">
        <v>512</v>
      </c>
      <c r="ER57">
        <v>237.70999999999998</v>
      </c>
      <c r="ES57">
        <v>237.70999999999998</v>
      </c>
      <c r="ET57">
        <v>0</v>
      </c>
      <c r="EU57">
        <v>0</v>
      </c>
      <c r="EV57">
        <v>0</v>
      </c>
      <c r="EW57">
        <v>0</v>
      </c>
      <c r="EX57">
        <v>0</v>
      </c>
      <c r="EZ57">
        <v>5</v>
      </c>
      <c r="FC57">
        <v>0</v>
      </c>
      <c r="FD57">
        <v>18</v>
      </c>
      <c r="FF57">
        <v>1651.69</v>
      </c>
      <c r="FQ57">
        <v>0</v>
      </c>
      <c r="FR57">
        <f t="shared" si="21"/>
        <v>0</v>
      </c>
      <c r="FS57">
        <v>0</v>
      </c>
      <c r="FV57" t="s">
        <v>45</v>
      </c>
      <c r="FW57" t="s">
        <v>46</v>
      </c>
      <c r="FX57">
        <v>95</v>
      </c>
      <c r="FY57">
        <v>65</v>
      </c>
      <c r="GA57" t="s">
        <v>152</v>
      </c>
      <c r="GD57">
        <v>0</v>
      </c>
      <c r="GF57">
        <v>502928789</v>
      </c>
      <c r="GG57">
        <v>2</v>
      </c>
      <c r="GH57">
        <v>3</v>
      </c>
      <c r="GI57">
        <v>3</v>
      </c>
      <c r="GJ57">
        <v>0</v>
      </c>
      <c r="GK57">
        <f>ROUND(R57*(R12)/100,2)</f>
        <v>0</v>
      </c>
      <c r="GL57">
        <f t="shared" si="22"/>
        <v>0</v>
      </c>
      <c r="GM57">
        <f t="shared" si="54"/>
        <v>3470.57</v>
      </c>
      <c r="GN57">
        <f t="shared" si="55"/>
        <v>0</v>
      </c>
      <c r="GO57">
        <f t="shared" si="56"/>
        <v>3470.57</v>
      </c>
      <c r="GP57">
        <f t="shared" si="57"/>
        <v>0</v>
      </c>
      <c r="GR57">
        <v>1</v>
      </c>
      <c r="GS57">
        <v>1</v>
      </c>
      <c r="GT57">
        <v>0</v>
      </c>
      <c r="GU57" t="s">
        <v>3</v>
      </c>
      <c r="GV57">
        <f t="shared" si="58"/>
        <v>0</v>
      </c>
      <c r="GW57">
        <v>1</v>
      </c>
      <c r="GX57">
        <f t="shared" si="23"/>
        <v>0</v>
      </c>
      <c r="HA57">
        <v>0</v>
      </c>
      <c r="HB57">
        <v>0</v>
      </c>
      <c r="IK57">
        <v>0</v>
      </c>
    </row>
    <row r="58" spans="1:245" x14ac:dyDescent="0.2">
      <c r="A58">
        <v>17</v>
      </c>
      <c r="B58">
        <v>1</v>
      </c>
      <c r="C58">
        <f>ROW(SmtRes!A104)</f>
        <v>104</v>
      </c>
      <c r="D58">
        <f>ROW(EtalonRes!A91)</f>
        <v>91</v>
      </c>
      <c r="E58" t="s">
        <v>153</v>
      </c>
      <c r="F58" t="s">
        <v>154</v>
      </c>
      <c r="G58" t="s">
        <v>155</v>
      </c>
      <c r="H58" t="s">
        <v>143</v>
      </c>
      <c r="I58">
        <v>3</v>
      </c>
      <c r="J58">
        <v>0</v>
      </c>
      <c r="O58">
        <f t="shared" si="26"/>
        <v>1912.19</v>
      </c>
      <c r="P58">
        <f t="shared" si="27"/>
        <v>212.06</v>
      </c>
      <c r="Q58">
        <f t="shared" si="28"/>
        <v>0</v>
      </c>
      <c r="R58">
        <f t="shared" si="29"/>
        <v>0</v>
      </c>
      <c r="S58">
        <f t="shared" si="30"/>
        <v>1700.13</v>
      </c>
      <c r="T58">
        <f t="shared" si="31"/>
        <v>0</v>
      </c>
      <c r="U58">
        <f t="shared" si="32"/>
        <v>6.84</v>
      </c>
      <c r="V58">
        <f t="shared" si="33"/>
        <v>0</v>
      </c>
      <c r="W58">
        <f t="shared" si="34"/>
        <v>0</v>
      </c>
      <c r="X58">
        <f t="shared" si="35"/>
        <v>1377.11</v>
      </c>
      <c r="Y58">
        <f t="shared" si="36"/>
        <v>884.07</v>
      </c>
      <c r="AA58">
        <v>35896806</v>
      </c>
      <c r="AB58">
        <f t="shared" si="37"/>
        <v>27.18</v>
      </c>
      <c r="AC58">
        <f t="shared" si="38"/>
        <v>5.24</v>
      </c>
      <c r="AD58">
        <f>ROUND(((((ET58*1.2))-((EU58*1.2)))+AE58),2)</f>
        <v>0</v>
      </c>
      <c r="AE58">
        <f>ROUND(((EU58*1.2)),2)</f>
        <v>0</v>
      </c>
      <c r="AF58">
        <f>ROUND(((EV58*1.2)),2)</f>
        <v>21.94</v>
      </c>
      <c r="AG58">
        <f t="shared" si="40"/>
        <v>0</v>
      </c>
      <c r="AH58">
        <f>((EW58*1.2))</f>
        <v>2.2799999999999998</v>
      </c>
      <c r="AI58">
        <f>((EX58*1.2))</f>
        <v>0</v>
      </c>
      <c r="AJ58">
        <f t="shared" si="42"/>
        <v>0</v>
      </c>
      <c r="AK58">
        <v>23.52</v>
      </c>
      <c r="AL58">
        <v>5.24</v>
      </c>
      <c r="AM58">
        <v>0</v>
      </c>
      <c r="AN58">
        <v>0</v>
      </c>
      <c r="AO58">
        <v>18.28</v>
      </c>
      <c r="AP58">
        <v>0</v>
      </c>
      <c r="AQ58">
        <v>1.9</v>
      </c>
      <c r="AR58">
        <v>0</v>
      </c>
      <c r="AS58">
        <v>0</v>
      </c>
      <c r="AT58">
        <v>81</v>
      </c>
      <c r="AU58">
        <v>52</v>
      </c>
      <c r="AV58">
        <v>1</v>
      </c>
      <c r="AW58">
        <v>1</v>
      </c>
      <c r="AZ58">
        <v>1</v>
      </c>
      <c r="BA58">
        <v>25.83</v>
      </c>
      <c r="BB58">
        <v>1</v>
      </c>
      <c r="BC58">
        <v>13.49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2</v>
      </c>
      <c r="BJ58" t="s">
        <v>156</v>
      </c>
      <c r="BM58">
        <v>108001</v>
      </c>
      <c r="BN58">
        <v>0</v>
      </c>
      <c r="BO58" t="s">
        <v>154</v>
      </c>
      <c r="BP58">
        <v>1</v>
      </c>
      <c r="BQ58">
        <v>3</v>
      </c>
      <c r="BR58">
        <v>0</v>
      </c>
      <c r="BS58">
        <v>25.83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95</v>
      </c>
      <c r="CA58">
        <v>65</v>
      </c>
      <c r="CF58">
        <v>0</v>
      </c>
      <c r="CG58">
        <v>0</v>
      </c>
      <c r="CM58">
        <v>0</v>
      </c>
      <c r="CN58" t="s">
        <v>603</v>
      </c>
      <c r="CO58">
        <v>0</v>
      </c>
      <c r="CP58">
        <f t="shared" si="43"/>
        <v>1912.19</v>
      </c>
      <c r="CQ58">
        <f t="shared" si="44"/>
        <v>70.687600000000003</v>
      </c>
      <c r="CR58">
        <f t="shared" si="45"/>
        <v>0</v>
      </c>
      <c r="CS58">
        <f t="shared" si="46"/>
        <v>0</v>
      </c>
      <c r="CT58">
        <f t="shared" si="47"/>
        <v>566.71019999999999</v>
      </c>
      <c r="CU58">
        <f t="shared" si="48"/>
        <v>0</v>
      </c>
      <c r="CV58">
        <f t="shared" si="49"/>
        <v>2.2799999999999998</v>
      </c>
      <c r="CW58">
        <f t="shared" si="50"/>
        <v>0</v>
      </c>
      <c r="CX58">
        <f t="shared" si="51"/>
        <v>0</v>
      </c>
      <c r="CY58">
        <f t="shared" si="52"/>
        <v>1377.1052999999999</v>
      </c>
      <c r="CZ58">
        <f t="shared" si="53"/>
        <v>884.06760000000008</v>
      </c>
      <c r="DC58" t="s">
        <v>3</v>
      </c>
      <c r="DD58" t="s">
        <v>3</v>
      </c>
      <c r="DE58" t="s">
        <v>40</v>
      </c>
      <c r="DF58" t="s">
        <v>40</v>
      </c>
      <c r="DG58" t="s">
        <v>40</v>
      </c>
      <c r="DH58" t="s">
        <v>3</v>
      </c>
      <c r="DI58" t="s">
        <v>40</v>
      </c>
      <c r="DJ58" t="s">
        <v>40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143</v>
      </c>
      <c r="DW58" t="s">
        <v>143</v>
      </c>
      <c r="DX58">
        <v>1</v>
      </c>
      <c r="EE58">
        <v>31265967</v>
      </c>
      <c r="EF58">
        <v>3</v>
      </c>
      <c r="EG58" t="s">
        <v>75</v>
      </c>
      <c r="EH58">
        <v>0</v>
      </c>
      <c r="EI58" t="s">
        <v>3</v>
      </c>
      <c r="EJ58">
        <v>2</v>
      </c>
      <c r="EK58">
        <v>108001</v>
      </c>
      <c r="EL58" t="s">
        <v>76</v>
      </c>
      <c r="EM58" t="s">
        <v>77</v>
      </c>
      <c r="EO58" t="s">
        <v>44</v>
      </c>
      <c r="EQ58">
        <v>512</v>
      </c>
      <c r="ER58">
        <v>23.52</v>
      </c>
      <c r="ES58">
        <v>5.24</v>
      </c>
      <c r="ET58">
        <v>0</v>
      </c>
      <c r="EU58">
        <v>0</v>
      </c>
      <c r="EV58">
        <v>18.28</v>
      </c>
      <c r="EW58">
        <v>1.9</v>
      </c>
      <c r="EX58">
        <v>0</v>
      </c>
      <c r="EY58">
        <v>0</v>
      </c>
      <c r="FQ58">
        <v>0</v>
      </c>
      <c r="FR58">
        <f t="shared" si="21"/>
        <v>0</v>
      </c>
      <c r="FS58">
        <v>0</v>
      </c>
      <c r="FV58" t="s">
        <v>45</v>
      </c>
      <c r="FW58" t="s">
        <v>46</v>
      </c>
      <c r="FX58">
        <v>95</v>
      </c>
      <c r="FY58">
        <v>65</v>
      </c>
      <c r="GA58" t="s">
        <v>3</v>
      </c>
      <c r="GD58">
        <v>0</v>
      </c>
      <c r="GF58">
        <v>-1319913433</v>
      </c>
      <c r="GG58">
        <v>2</v>
      </c>
      <c r="GH58">
        <v>1</v>
      </c>
      <c r="GI58">
        <v>2</v>
      </c>
      <c r="GJ58">
        <v>0</v>
      </c>
      <c r="GK58">
        <f>ROUND(R58*(R12)/100,2)</f>
        <v>0</v>
      </c>
      <c r="GL58">
        <f t="shared" si="22"/>
        <v>0</v>
      </c>
      <c r="GM58">
        <f t="shared" si="54"/>
        <v>4173.37</v>
      </c>
      <c r="GN58">
        <f t="shared" si="55"/>
        <v>0</v>
      </c>
      <c r="GO58">
        <f t="shared" si="56"/>
        <v>4173.37</v>
      </c>
      <c r="GP58">
        <f t="shared" si="57"/>
        <v>0</v>
      </c>
      <c r="GR58">
        <v>0</v>
      </c>
      <c r="GS58">
        <v>3</v>
      </c>
      <c r="GT58">
        <v>0</v>
      </c>
      <c r="GU58" t="s">
        <v>3</v>
      </c>
      <c r="GV58">
        <f t="shared" si="58"/>
        <v>0</v>
      </c>
      <c r="GW58">
        <v>1</v>
      </c>
      <c r="GX58">
        <f t="shared" si="23"/>
        <v>0</v>
      </c>
      <c r="HA58">
        <v>0</v>
      </c>
      <c r="HB58">
        <v>0</v>
      </c>
      <c r="IK58">
        <v>0</v>
      </c>
    </row>
    <row r="59" spans="1:245" x14ac:dyDescent="0.2">
      <c r="A59">
        <v>18</v>
      </c>
      <c r="B59">
        <v>1</v>
      </c>
      <c r="C59">
        <v>103</v>
      </c>
      <c r="E59" t="s">
        <v>157</v>
      </c>
      <c r="F59" t="s">
        <v>150</v>
      </c>
      <c r="G59" t="s">
        <v>151</v>
      </c>
      <c r="H59" t="s">
        <v>143</v>
      </c>
      <c r="I59">
        <f>I58*J59</f>
        <v>2</v>
      </c>
      <c r="J59">
        <v>0.66666666666666663</v>
      </c>
      <c r="O59">
        <f t="shared" si="26"/>
        <v>3470.57</v>
      </c>
      <c r="P59">
        <f t="shared" si="27"/>
        <v>3470.57</v>
      </c>
      <c r="Q59">
        <f t="shared" si="28"/>
        <v>0</v>
      </c>
      <c r="R59">
        <f t="shared" si="29"/>
        <v>0</v>
      </c>
      <c r="S59">
        <f t="shared" si="30"/>
        <v>0</v>
      </c>
      <c r="T59">
        <f t="shared" si="31"/>
        <v>0</v>
      </c>
      <c r="U59">
        <f t="shared" si="32"/>
        <v>0</v>
      </c>
      <c r="V59">
        <f t="shared" si="33"/>
        <v>0</v>
      </c>
      <c r="W59">
        <f t="shared" si="34"/>
        <v>0</v>
      </c>
      <c r="X59">
        <f t="shared" si="35"/>
        <v>0</v>
      </c>
      <c r="Y59">
        <f t="shared" si="36"/>
        <v>0</v>
      </c>
      <c r="AA59">
        <v>35896806</v>
      </c>
      <c r="AB59">
        <f t="shared" si="37"/>
        <v>237.71</v>
      </c>
      <c r="AC59">
        <f t="shared" si="38"/>
        <v>237.71</v>
      </c>
      <c r="AD59">
        <f>ROUND((((ET59)-(EU59))+AE59),2)</f>
        <v>0</v>
      </c>
      <c r="AE59">
        <f>ROUND((EU59),2)</f>
        <v>0</v>
      </c>
      <c r="AF59">
        <f>ROUND((EV59),2)</f>
        <v>0</v>
      </c>
      <c r="AG59">
        <f t="shared" si="40"/>
        <v>0</v>
      </c>
      <c r="AH59">
        <f>(EW59)</f>
        <v>0</v>
      </c>
      <c r="AI59">
        <f>(EX59)</f>
        <v>0</v>
      </c>
      <c r="AJ59">
        <f t="shared" si="42"/>
        <v>0</v>
      </c>
      <c r="AK59">
        <v>237.70999999999998</v>
      </c>
      <c r="AL59">
        <v>237.70999999999998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81</v>
      </c>
      <c r="AU59">
        <v>52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7.3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2</v>
      </c>
      <c r="BJ59" t="s">
        <v>3</v>
      </c>
      <c r="BM59">
        <v>108001</v>
      </c>
      <c r="BN59">
        <v>0</v>
      </c>
      <c r="BO59" t="s">
        <v>3</v>
      </c>
      <c r="BP59">
        <v>0</v>
      </c>
      <c r="BQ59">
        <v>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95</v>
      </c>
      <c r="CA59">
        <v>65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3"/>
        <v>3470.57</v>
      </c>
      <c r="CQ59">
        <f t="shared" si="44"/>
        <v>1735.2830000000001</v>
      </c>
      <c r="CR59">
        <f t="shared" si="45"/>
        <v>0</v>
      </c>
      <c r="CS59">
        <f t="shared" si="46"/>
        <v>0</v>
      </c>
      <c r="CT59">
        <f t="shared" si="47"/>
        <v>0</v>
      </c>
      <c r="CU59">
        <f t="shared" si="48"/>
        <v>0</v>
      </c>
      <c r="CV59">
        <f t="shared" si="49"/>
        <v>0</v>
      </c>
      <c r="CW59">
        <f t="shared" si="50"/>
        <v>0</v>
      </c>
      <c r="CX59">
        <f t="shared" si="51"/>
        <v>0</v>
      </c>
      <c r="CY59">
        <f t="shared" si="52"/>
        <v>0</v>
      </c>
      <c r="CZ59">
        <f t="shared" si="53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143</v>
      </c>
      <c r="DW59" t="s">
        <v>143</v>
      </c>
      <c r="DX59">
        <v>1</v>
      </c>
      <c r="EE59">
        <v>31265967</v>
      </c>
      <c r="EF59">
        <v>3</v>
      </c>
      <c r="EG59" t="s">
        <v>75</v>
      </c>
      <c r="EH59">
        <v>0</v>
      </c>
      <c r="EI59" t="s">
        <v>3</v>
      </c>
      <c r="EJ59">
        <v>2</v>
      </c>
      <c r="EK59">
        <v>108001</v>
      </c>
      <c r="EL59" t="s">
        <v>76</v>
      </c>
      <c r="EM59" t="s">
        <v>77</v>
      </c>
      <c r="EO59" t="s">
        <v>3</v>
      </c>
      <c r="EQ59">
        <v>0</v>
      </c>
      <c r="ER59">
        <v>237.70999999999998</v>
      </c>
      <c r="ES59">
        <v>237.70999999999998</v>
      </c>
      <c r="ET59">
        <v>0</v>
      </c>
      <c r="EU59">
        <v>0</v>
      </c>
      <c r="EV59">
        <v>0</v>
      </c>
      <c r="EW59">
        <v>0</v>
      </c>
      <c r="EX59">
        <v>0</v>
      </c>
      <c r="EZ59">
        <v>5</v>
      </c>
      <c r="FC59">
        <v>0</v>
      </c>
      <c r="FD59">
        <v>18</v>
      </c>
      <c r="FF59">
        <v>1651.69</v>
      </c>
      <c r="FQ59">
        <v>0</v>
      </c>
      <c r="FR59">
        <f t="shared" si="21"/>
        <v>0</v>
      </c>
      <c r="FS59">
        <v>0</v>
      </c>
      <c r="FV59" t="s">
        <v>45</v>
      </c>
      <c r="FW59" t="s">
        <v>46</v>
      </c>
      <c r="FX59">
        <v>95</v>
      </c>
      <c r="FY59">
        <v>65</v>
      </c>
      <c r="GA59" t="s">
        <v>152</v>
      </c>
      <c r="GD59">
        <v>0</v>
      </c>
      <c r="GF59">
        <v>502928789</v>
      </c>
      <c r="GG59">
        <v>2</v>
      </c>
      <c r="GH59">
        <v>3</v>
      </c>
      <c r="GI59">
        <v>3</v>
      </c>
      <c r="GJ59">
        <v>0</v>
      </c>
      <c r="GK59">
        <f>ROUND(R59*(R12)/100,2)</f>
        <v>0</v>
      </c>
      <c r="GL59">
        <f t="shared" si="22"/>
        <v>0</v>
      </c>
      <c r="GM59">
        <f t="shared" si="54"/>
        <v>3470.57</v>
      </c>
      <c r="GN59">
        <f t="shared" si="55"/>
        <v>0</v>
      </c>
      <c r="GO59">
        <f t="shared" si="56"/>
        <v>3470.57</v>
      </c>
      <c r="GP59">
        <f t="shared" si="57"/>
        <v>0</v>
      </c>
      <c r="GR59">
        <v>1</v>
      </c>
      <c r="GS59">
        <v>1</v>
      </c>
      <c r="GT59">
        <v>0</v>
      </c>
      <c r="GU59" t="s">
        <v>3</v>
      </c>
      <c r="GV59">
        <f t="shared" si="58"/>
        <v>0</v>
      </c>
      <c r="GW59">
        <v>1</v>
      </c>
      <c r="GX59">
        <f t="shared" si="23"/>
        <v>0</v>
      </c>
      <c r="HA59">
        <v>0</v>
      </c>
      <c r="HB59">
        <v>0</v>
      </c>
      <c r="IK59">
        <v>0</v>
      </c>
    </row>
    <row r="60" spans="1:245" x14ac:dyDescent="0.2">
      <c r="A60">
        <v>18</v>
      </c>
      <c r="B60">
        <v>1</v>
      </c>
      <c r="C60">
        <v>104</v>
      </c>
      <c r="E60" t="s">
        <v>158</v>
      </c>
      <c r="F60" t="s">
        <v>159</v>
      </c>
      <c r="G60" t="s">
        <v>160</v>
      </c>
      <c r="H60" t="s">
        <v>143</v>
      </c>
      <c r="I60">
        <f>I58*J60</f>
        <v>1</v>
      </c>
      <c r="J60">
        <v>0.33333333333333331</v>
      </c>
      <c r="O60">
        <f t="shared" si="26"/>
        <v>2257.8200000000002</v>
      </c>
      <c r="P60">
        <f t="shared" si="27"/>
        <v>2257.8200000000002</v>
      </c>
      <c r="Q60">
        <f t="shared" si="28"/>
        <v>0</v>
      </c>
      <c r="R60">
        <f t="shared" si="29"/>
        <v>0</v>
      </c>
      <c r="S60">
        <f t="shared" si="30"/>
        <v>0</v>
      </c>
      <c r="T60">
        <f t="shared" si="31"/>
        <v>0</v>
      </c>
      <c r="U60">
        <f t="shared" si="32"/>
        <v>0</v>
      </c>
      <c r="V60">
        <f t="shared" si="33"/>
        <v>0</v>
      </c>
      <c r="W60">
        <f t="shared" si="34"/>
        <v>0</v>
      </c>
      <c r="X60">
        <f t="shared" si="35"/>
        <v>0</v>
      </c>
      <c r="Y60">
        <f t="shared" si="36"/>
        <v>0</v>
      </c>
      <c r="AA60">
        <v>35896806</v>
      </c>
      <c r="AB60">
        <f t="shared" si="37"/>
        <v>309.29000000000002</v>
      </c>
      <c r="AC60">
        <f t="shared" si="38"/>
        <v>309.29000000000002</v>
      </c>
      <c r="AD60">
        <f>ROUND((((ET60)-(EU60))+AE60),2)</f>
        <v>0</v>
      </c>
      <c r="AE60">
        <f>ROUND((EU60),2)</f>
        <v>0</v>
      </c>
      <c r="AF60">
        <f>ROUND((EV60),2)</f>
        <v>0</v>
      </c>
      <c r="AG60">
        <f t="shared" si="40"/>
        <v>0</v>
      </c>
      <c r="AH60">
        <f>(EW60)</f>
        <v>0</v>
      </c>
      <c r="AI60">
        <f>(EX60)</f>
        <v>0</v>
      </c>
      <c r="AJ60">
        <f t="shared" si="42"/>
        <v>0</v>
      </c>
      <c r="AK60">
        <v>309.28999999999996</v>
      </c>
      <c r="AL60">
        <v>309.28999999999996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81</v>
      </c>
      <c r="AU60">
        <v>52</v>
      </c>
      <c r="AV60">
        <v>1</v>
      </c>
      <c r="AW60">
        <v>1</v>
      </c>
      <c r="AZ60">
        <v>1</v>
      </c>
      <c r="BA60">
        <v>1</v>
      </c>
      <c r="BB60">
        <v>1</v>
      </c>
      <c r="BC60">
        <v>7.3</v>
      </c>
      <c r="BD60" t="s">
        <v>3</v>
      </c>
      <c r="BE60" t="s">
        <v>3</v>
      </c>
      <c r="BF60" t="s">
        <v>3</v>
      </c>
      <c r="BG60" t="s">
        <v>3</v>
      </c>
      <c r="BH60">
        <v>3</v>
      </c>
      <c r="BI60">
        <v>2</v>
      </c>
      <c r="BJ60" t="s">
        <v>3</v>
      </c>
      <c r="BM60">
        <v>108001</v>
      </c>
      <c r="BN60">
        <v>0</v>
      </c>
      <c r="BO60" t="s">
        <v>3</v>
      </c>
      <c r="BP60">
        <v>0</v>
      </c>
      <c r="BQ60">
        <v>3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95</v>
      </c>
      <c r="CA60">
        <v>65</v>
      </c>
      <c r="CF60">
        <v>0</v>
      </c>
      <c r="CG60">
        <v>0</v>
      </c>
      <c r="CM60">
        <v>0</v>
      </c>
      <c r="CN60" t="s">
        <v>3</v>
      </c>
      <c r="CO60">
        <v>0</v>
      </c>
      <c r="CP60">
        <f t="shared" si="43"/>
        <v>2257.8200000000002</v>
      </c>
      <c r="CQ60">
        <f t="shared" si="44"/>
        <v>2257.817</v>
      </c>
      <c r="CR60">
        <f t="shared" si="45"/>
        <v>0</v>
      </c>
      <c r="CS60">
        <f t="shared" si="46"/>
        <v>0</v>
      </c>
      <c r="CT60">
        <f t="shared" si="47"/>
        <v>0</v>
      </c>
      <c r="CU60">
        <f t="shared" si="48"/>
        <v>0</v>
      </c>
      <c r="CV60">
        <f t="shared" si="49"/>
        <v>0</v>
      </c>
      <c r="CW60">
        <f t="shared" si="50"/>
        <v>0</v>
      </c>
      <c r="CX60">
        <f t="shared" si="51"/>
        <v>0</v>
      </c>
      <c r="CY60">
        <f t="shared" si="52"/>
        <v>0</v>
      </c>
      <c r="CZ60">
        <f t="shared" si="53"/>
        <v>0</v>
      </c>
      <c r="DC60" t="s">
        <v>3</v>
      </c>
      <c r="DD60" t="s">
        <v>3</v>
      </c>
      <c r="DE60" t="s">
        <v>3</v>
      </c>
      <c r="DF60" t="s">
        <v>3</v>
      </c>
      <c r="DG60" t="s">
        <v>3</v>
      </c>
      <c r="DH60" t="s">
        <v>3</v>
      </c>
      <c r="DI60" t="s">
        <v>3</v>
      </c>
      <c r="DJ60" t="s">
        <v>3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143</v>
      </c>
      <c r="DW60" t="s">
        <v>143</v>
      </c>
      <c r="DX60">
        <v>1</v>
      </c>
      <c r="EE60">
        <v>31265967</v>
      </c>
      <c r="EF60">
        <v>3</v>
      </c>
      <c r="EG60" t="s">
        <v>75</v>
      </c>
      <c r="EH60">
        <v>0</v>
      </c>
      <c r="EI60" t="s">
        <v>3</v>
      </c>
      <c r="EJ60">
        <v>2</v>
      </c>
      <c r="EK60">
        <v>108001</v>
      </c>
      <c r="EL60" t="s">
        <v>76</v>
      </c>
      <c r="EM60" t="s">
        <v>77</v>
      </c>
      <c r="EO60" t="s">
        <v>3</v>
      </c>
      <c r="EQ60">
        <v>0</v>
      </c>
      <c r="ER60">
        <v>309.28999999999996</v>
      </c>
      <c r="ES60">
        <v>309.28999999999996</v>
      </c>
      <c r="ET60">
        <v>0</v>
      </c>
      <c r="EU60">
        <v>0</v>
      </c>
      <c r="EV60">
        <v>0</v>
      </c>
      <c r="EW60">
        <v>0</v>
      </c>
      <c r="EX60">
        <v>0</v>
      </c>
      <c r="EZ60">
        <v>5</v>
      </c>
      <c r="FC60">
        <v>0</v>
      </c>
      <c r="FD60">
        <v>18</v>
      </c>
      <c r="FF60">
        <v>2149.15</v>
      </c>
      <c r="FQ60">
        <v>0</v>
      </c>
      <c r="FR60">
        <f t="shared" ref="FR60:FR76" si="63">ROUND(IF(AND(BH60=3,BI60=3),P60,0),2)</f>
        <v>0</v>
      </c>
      <c r="FS60">
        <v>0</v>
      </c>
      <c r="FV60" t="s">
        <v>45</v>
      </c>
      <c r="FW60" t="s">
        <v>46</v>
      </c>
      <c r="FX60">
        <v>95</v>
      </c>
      <c r="FY60">
        <v>65</v>
      </c>
      <c r="GA60" t="s">
        <v>161</v>
      </c>
      <c r="GD60">
        <v>0</v>
      </c>
      <c r="GF60">
        <v>-1375043508</v>
      </c>
      <c r="GG60">
        <v>2</v>
      </c>
      <c r="GH60">
        <v>3</v>
      </c>
      <c r="GI60">
        <v>3</v>
      </c>
      <c r="GJ60">
        <v>0</v>
      </c>
      <c r="GK60">
        <f>ROUND(R60*(R12)/100,2)</f>
        <v>0</v>
      </c>
      <c r="GL60">
        <f t="shared" ref="GL60:GL76" si="64">ROUND(IF(AND(BH60=3,BI60=3,FS60&lt;&gt;0),P60,0),2)</f>
        <v>0</v>
      </c>
      <c r="GM60">
        <f t="shared" si="54"/>
        <v>2257.8200000000002</v>
      </c>
      <c r="GN60">
        <f t="shared" si="55"/>
        <v>0</v>
      </c>
      <c r="GO60">
        <f t="shared" si="56"/>
        <v>2257.8200000000002</v>
      </c>
      <c r="GP60">
        <f t="shared" si="57"/>
        <v>0</v>
      </c>
      <c r="GR60">
        <v>1</v>
      </c>
      <c r="GS60">
        <v>1</v>
      </c>
      <c r="GT60">
        <v>0</v>
      </c>
      <c r="GU60" t="s">
        <v>3</v>
      </c>
      <c r="GV60">
        <f t="shared" si="58"/>
        <v>0</v>
      </c>
      <c r="GW60">
        <v>1</v>
      </c>
      <c r="GX60">
        <f t="shared" ref="GX60:GX76" si="65">ROUND(GV60*GW60*I60,2)</f>
        <v>0</v>
      </c>
      <c r="HA60">
        <v>0</v>
      </c>
      <c r="HB60">
        <v>0</v>
      </c>
      <c r="IK60">
        <v>0</v>
      </c>
    </row>
    <row r="61" spans="1:245" x14ac:dyDescent="0.2">
      <c r="A61">
        <v>17</v>
      </c>
      <c r="B61">
        <v>1</v>
      </c>
      <c r="C61">
        <f>ROW(SmtRes!A115)</f>
        <v>115</v>
      </c>
      <c r="D61">
        <f>ROW(EtalonRes!A100)</f>
        <v>100</v>
      </c>
      <c r="E61" t="s">
        <v>162</v>
      </c>
      <c r="F61" t="s">
        <v>163</v>
      </c>
      <c r="G61" t="s">
        <v>164</v>
      </c>
      <c r="H61" t="s">
        <v>143</v>
      </c>
      <c r="I61">
        <v>4</v>
      </c>
      <c r="J61">
        <v>0</v>
      </c>
      <c r="O61">
        <f t="shared" si="26"/>
        <v>7241.71</v>
      </c>
      <c r="P61">
        <f t="shared" si="27"/>
        <v>564.48</v>
      </c>
      <c r="Q61">
        <f t="shared" si="28"/>
        <v>81.28</v>
      </c>
      <c r="R61">
        <f t="shared" si="29"/>
        <v>32.03</v>
      </c>
      <c r="S61">
        <f t="shared" si="30"/>
        <v>6595.95</v>
      </c>
      <c r="T61">
        <f t="shared" si="31"/>
        <v>0</v>
      </c>
      <c r="U61">
        <f t="shared" si="32"/>
        <v>26.544</v>
      </c>
      <c r="V61">
        <f t="shared" si="33"/>
        <v>9.6000000000000002E-2</v>
      </c>
      <c r="W61">
        <f t="shared" si="34"/>
        <v>0</v>
      </c>
      <c r="X61">
        <f t="shared" si="35"/>
        <v>5368.66</v>
      </c>
      <c r="Y61">
        <f t="shared" si="36"/>
        <v>3446.55</v>
      </c>
      <c r="AA61">
        <v>35896806</v>
      </c>
      <c r="AB61">
        <f t="shared" si="37"/>
        <v>82.79</v>
      </c>
      <c r="AC61">
        <f t="shared" si="38"/>
        <v>16.82</v>
      </c>
      <c r="AD61">
        <f>ROUND(((((ET61*1.2))-((EU61*1.2)))+AE61),2)</f>
        <v>2.13</v>
      </c>
      <c r="AE61">
        <f>ROUND(((EU61*1.2)),2)</f>
        <v>0.31</v>
      </c>
      <c r="AF61">
        <f>ROUND(((EV61*1.2)),2)</f>
        <v>63.84</v>
      </c>
      <c r="AG61">
        <f t="shared" si="40"/>
        <v>0</v>
      </c>
      <c r="AH61">
        <f>((EW61*1.2))</f>
        <v>6.6360000000000001</v>
      </c>
      <c r="AI61">
        <f>((EX61*1.2))</f>
        <v>2.4E-2</v>
      </c>
      <c r="AJ61">
        <f t="shared" si="42"/>
        <v>0</v>
      </c>
      <c r="AK61">
        <v>71.8</v>
      </c>
      <c r="AL61">
        <v>16.82</v>
      </c>
      <c r="AM61">
        <v>1.78</v>
      </c>
      <c r="AN61">
        <v>0.26</v>
      </c>
      <c r="AO61">
        <v>53.2</v>
      </c>
      <c r="AP61">
        <v>0</v>
      </c>
      <c r="AQ61">
        <v>5.53</v>
      </c>
      <c r="AR61">
        <v>0.02</v>
      </c>
      <c r="AS61">
        <v>0</v>
      </c>
      <c r="AT61">
        <v>81</v>
      </c>
      <c r="AU61">
        <v>52</v>
      </c>
      <c r="AV61">
        <v>1</v>
      </c>
      <c r="AW61">
        <v>1</v>
      </c>
      <c r="AZ61">
        <v>1</v>
      </c>
      <c r="BA61">
        <v>25.83</v>
      </c>
      <c r="BB61">
        <v>9.5399999999999991</v>
      </c>
      <c r="BC61">
        <v>8.39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2</v>
      </c>
      <c r="BJ61" t="s">
        <v>165</v>
      </c>
      <c r="BM61">
        <v>108001</v>
      </c>
      <c r="BN61">
        <v>0</v>
      </c>
      <c r="BO61" t="s">
        <v>163</v>
      </c>
      <c r="BP61">
        <v>1</v>
      </c>
      <c r="BQ61">
        <v>3</v>
      </c>
      <c r="BR61">
        <v>0</v>
      </c>
      <c r="BS61">
        <v>25.83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95</v>
      </c>
      <c r="CA61">
        <v>65</v>
      </c>
      <c r="CF61">
        <v>0</v>
      </c>
      <c r="CG61">
        <v>0</v>
      </c>
      <c r="CM61">
        <v>0</v>
      </c>
      <c r="CN61" t="s">
        <v>603</v>
      </c>
      <c r="CO61">
        <v>0</v>
      </c>
      <c r="CP61">
        <f t="shared" si="43"/>
        <v>7241.71</v>
      </c>
      <c r="CQ61">
        <f t="shared" si="44"/>
        <v>141.1198</v>
      </c>
      <c r="CR61">
        <f t="shared" si="45"/>
        <v>20.320199999999996</v>
      </c>
      <c r="CS61">
        <f t="shared" si="46"/>
        <v>8.007299999999999</v>
      </c>
      <c r="CT61">
        <f t="shared" si="47"/>
        <v>1648.9872</v>
      </c>
      <c r="CU61">
        <f t="shared" si="48"/>
        <v>0</v>
      </c>
      <c r="CV61">
        <f t="shared" si="49"/>
        <v>6.6360000000000001</v>
      </c>
      <c r="CW61">
        <f t="shared" si="50"/>
        <v>2.4E-2</v>
      </c>
      <c r="CX61">
        <f t="shared" si="51"/>
        <v>0</v>
      </c>
      <c r="CY61">
        <f t="shared" si="52"/>
        <v>5368.6638000000003</v>
      </c>
      <c r="CZ61">
        <f t="shared" si="53"/>
        <v>3446.5495999999998</v>
      </c>
      <c r="DC61" t="s">
        <v>3</v>
      </c>
      <c r="DD61" t="s">
        <v>3</v>
      </c>
      <c r="DE61" t="s">
        <v>40</v>
      </c>
      <c r="DF61" t="s">
        <v>40</v>
      </c>
      <c r="DG61" t="s">
        <v>40</v>
      </c>
      <c r="DH61" t="s">
        <v>3</v>
      </c>
      <c r="DI61" t="s">
        <v>40</v>
      </c>
      <c r="DJ61" t="s">
        <v>40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143</v>
      </c>
      <c r="DW61" t="s">
        <v>143</v>
      </c>
      <c r="DX61">
        <v>1</v>
      </c>
      <c r="EE61">
        <v>31265967</v>
      </c>
      <c r="EF61">
        <v>3</v>
      </c>
      <c r="EG61" t="s">
        <v>75</v>
      </c>
      <c r="EH61">
        <v>0</v>
      </c>
      <c r="EI61" t="s">
        <v>3</v>
      </c>
      <c r="EJ61">
        <v>2</v>
      </c>
      <c r="EK61">
        <v>108001</v>
      </c>
      <c r="EL61" t="s">
        <v>76</v>
      </c>
      <c r="EM61" t="s">
        <v>77</v>
      </c>
      <c r="EO61" t="s">
        <v>44</v>
      </c>
      <c r="EQ61">
        <v>512</v>
      </c>
      <c r="ER61">
        <v>71.8</v>
      </c>
      <c r="ES61">
        <v>16.82</v>
      </c>
      <c r="ET61">
        <v>1.78</v>
      </c>
      <c r="EU61">
        <v>0.26</v>
      </c>
      <c r="EV61">
        <v>53.2</v>
      </c>
      <c r="EW61">
        <v>5.53</v>
      </c>
      <c r="EX61">
        <v>0.02</v>
      </c>
      <c r="EY61">
        <v>0</v>
      </c>
      <c r="FQ61">
        <v>0</v>
      </c>
      <c r="FR61">
        <f t="shared" si="63"/>
        <v>0</v>
      </c>
      <c r="FS61">
        <v>0</v>
      </c>
      <c r="FV61" t="s">
        <v>45</v>
      </c>
      <c r="FW61" t="s">
        <v>46</v>
      </c>
      <c r="FX61">
        <v>95</v>
      </c>
      <c r="FY61">
        <v>65</v>
      </c>
      <c r="GA61" t="s">
        <v>3</v>
      </c>
      <c r="GD61">
        <v>0</v>
      </c>
      <c r="GF61">
        <v>-2079496777</v>
      </c>
      <c r="GG61">
        <v>2</v>
      </c>
      <c r="GH61">
        <v>1</v>
      </c>
      <c r="GI61">
        <v>2</v>
      </c>
      <c r="GJ61">
        <v>0</v>
      </c>
      <c r="GK61">
        <f>ROUND(R61*(R12)/100,2)</f>
        <v>0</v>
      </c>
      <c r="GL61">
        <f t="shared" si="64"/>
        <v>0</v>
      </c>
      <c r="GM61">
        <f t="shared" si="54"/>
        <v>16056.92</v>
      </c>
      <c r="GN61">
        <f t="shared" si="55"/>
        <v>0</v>
      </c>
      <c r="GO61">
        <f t="shared" si="56"/>
        <v>16056.92</v>
      </c>
      <c r="GP61">
        <f t="shared" si="57"/>
        <v>0</v>
      </c>
      <c r="GR61">
        <v>0</v>
      </c>
      <c r="GS61">
        <v>3</v>
      </c>
      <c r="GT61">
        <v>0</v>
      </c>
      <c r="GU61" t="s">
        <v>3</v>
      </c>
      <c r="GV61">
        <f t="shared" si="58"/>
        <v>0</v>
      </c>
      <c r="GW61">
        <v>1</v>
      </c>
      <c r="GX61">
        <f t="shared" si="65"/>
        <v>0</v>
      </c>
      <c r="HA61">
        <v>0</v>
      </c>
      <c r="HB61">
        <v>0</v>
      </c>
      <c r="IK61">
        <v>0</v>
      </c>
    </row>
    <row r="62" spans="1:245" x14ac:dyDescent="0.2">
      <c r="A62">
        <v>18</v>
      </c>
      <c r="B62">
        <v>1</v>
      </c>
      <c r="C62">
        <v>114</v>
      </c>
      <c r="E62" t="s">
        <v>166</v>
      </c>
      <c r="F62" t="s">
        <v>167</v>
      </c>
      <c r="G62" t="s">
        <v>168</v>
      </c>
      <c r="H62" t="s">
        <v>143</v>
      </c>
      <c r="I62">
        <f>I61*J62</f>
        <v>2</v>
      </c>
      <c r="J62">
        <v>0.5</v>
      </c>
      <c r="O62">
        <f t="shared" si="26"/>
        <v>2019.33</v>
      </c>
      <c r="P62">
        <f t="shared" si="27"/>
        <v>2019.33</v>
      </c>
      <c r="Q62">
        <f t="shared" si="28"/>
        <v>0</v>
      </c>
      <c r="R62">
        <f t="shared" si="29"/>
        <v>0</v>
      </c>
      <c r="S62">
        <f t="shared" si="30"/>
        <v>0</v>
      </c>
      <c r="T62">
        <f t="shared" si="31"/>
        <v>0</v>
      </c>
      <c r="U62">
        <f t="shared" si="32"/>
        <v>0</v>
      </c>
      <c r="V62">
        <f t="shared" si="33"/>
        <v>0</v>
      </c>
      <c r="W62">
        <f t="shared" si="34"/>
        <v>0</v>
      </c>
      <c r="X62">
        <f t="shared" si="35"/>
        <v>0</v>
      </c>
      <c r="Y62">
        <f t="shared" si="36"/>
        <v>0</v>
      </c>
      <c r="AA62">
        <v>35896806</v>
      </c>
      <c r="AB62">
        <f t="shared" si="37"/>
        <v>138.31</v>
      </c>
      <c r="AC62">
        <f t="shared" si="38"/>
        <v>138.31</v>
      </c>
      <c r="AD62">
        <f>ROUND((((ET62)-(EU62))+AE62),2)</f>
        <v>0</v>
      </c>
      <c r="AE62">
        <f>ROUND((EU62),2)</f>
        <v>0</v>
      </c>
      <c r="AF62">
        <f>ROUND((EV62),2)</f>
        <v>0</v>
      </c>
      <c r="AG62">
        <f t="shared" si="40"/>
        <v>0</v>
      </c>
      <c r="AH62">
        <f>(EW62)</f>
        <v>0</v>
      </c>
      <c r="AI62">
        <f>(EX62)</f>
        <v>0</v>
      </c>
      <c r="AJ62">
        <f t="shared" si="42"/>
        <v>0</v>
      </c>
      <c r="AK62">
        <v>138.31</v>
      </c>
      <c r="AL62">
        <v>138.31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81</v>
      </c>
      <c r="AU62">
        <v>52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7.3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2</v>
      </c>
      <c r="BJ62" t="s">
        <v>3</v>
      </c>
      <c r="BM62">
        <v>108001</v>
      </c>
      <c r="BN62">
        <v>0</v>
      </c>
      <c r="BO62" t="s">
        <v>3</v>
      </c>
      <c r="BP62">
        <v>0</v>
      </c>
      <c r="BQ62">
        <v>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95</v>
      </c>
      <c r="CA62">
        <v>65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43"/>
        <v>2019.33</v>
      </c>
      <c r="CQ62">
        <f t="shared" si="44"/>
        <v>1009.663</v>
      </c>
      <c r="CR62">
        <f t="shared" si="45"/>
        <v>0</v>
      </c>
      <c r="CS62">
        <f t="shared" si="46"/>
        <v>0</v>
      </c>
      <c r="CT62">
        <f t="shared" si="47"/>
        <v>0</v>
      </c>
      <c r="CU62">
        <f t="shared" si="48"/>
        <v>0</v>
      </c>
      <c r="CV62">
        <f t="shared" si="49"/>
        <v>0</v>
      </c>
      <c r="CW62">
        <f t="shared" si="50"/>
        <v>0</v>
      </c>
      <c r="CX62">
        <f t="shared" si="51"/>
        <v>0</v>
      </c>
      <c r="CY62">
        <f t="shared" si="52"/>
        <v>0</v>
      </c>
      <c r="CZ62">
        <f t="shared" si="53"/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143</v>
      </c>
      <c r="DW62" t="s">
        <v>143</v>
      </c>
      <c r="DX62">
        <v>1</v>
      </c>
      <c r="EE62">
        <v>31265967</v>
      </c>
      <c r="EF62">
        <v>3</v>
      </c>
      <c r="EG62" t="s">
        <v>75</v>
      </c>
      <c r="EH62">
        <v>0</v>
      </c>
      <c r="EI62" t="s">
        <v>3</v>
      </c>
      <c r="EJ62">
        <v>2</v>
      </c>
      <c r="EK62">
        <v>108001</v>
      </c>
      <c r="EL62" t="s">
        <v>76</v>
      </c>
      <c r="EM62" t="s">
        <v>77</v>
      </c>
      <c r="EO62" t="s">
        <v>3</v>
      </c>
      <c r="EQ62">
        <v>512</v>
      </c>
      <c r="ER62">
        <v>138.31</v>
      </c>
      <c r="ES62">
        <v>138.31</v>
      </c>
      <c r="ET62">
        <v>0</v>
      </c>
      <c r="EU62">
        <v>0</v>
      </c>
      <c r="EV62">
        <v>0</v>
      </c>
      <c r="EW62">
        <v>0</v>
      </c>
      <c r="EX62">
        <v>0</v>
      </c>
      <c r="EZ62">
        <v>5</v>
      </c>
      <c r="FC62">
        <v>0</v>
      </c>
      <c r="FD62">
        <v>18</v>
      </c>
      <c r="FF62">
        <v>961.02</v>
      </c>
      <c r="FQ62">
        <v>0</v>
      </c>
      <c r="FR62">
        <f t="shared" si="63"/>
        <v>0</v>
      </c>
      <c r="FS62">
        <v>0</v>
      </c>
      <c r="FV62" t="s">
        <v>45</v>
      </c>
      <c r="FW62" t="s">
        <v>46</v>
      </c>
      <c r="FX62">
        <v>95</v>
      </c>
      <c r="FY62">
        <v>65</v>
      </c>
      <c r="GA62" t="s">
        <v>169</v>
      </c>
      <c r="GD62">
        <v>0</v>
      </c>
      <c r="GF62">
        <v>1838514409</v>
      </c>
      <c r="GG62">
        <v>2</v>
      </c>
      <c r="GH62">
        <v>3</v>
      </c>
      <c r="GI62">
        <v>3</v>
      </c>
      <c r="GJ62">
        <v>0</v>
      </c>
      <c r="GK62">
        <f>ROUND(R62*(R12)/100,2)</f>
        <v>0</v>
      </c>
      <c r="GL62">
        <f t="shared" si="64"/>
        <v>0</v>
      </c>
      <c r="GM62">
        <f t="shared" si="54"/>
        <v>2019.33</v>
      </c>
      <c r="GN62">
        <f t="shared" si="55"/>
        <v>0</v>
      </c>
      <c r="GO62">
        <f t="shared" si="56"/>
        <v>2019.33</v>
      </c>
      <c r="GP62">
        <f t="shared" si="57"/>
        <v>0</v>
      </c>
      <c r="GR62">
        <v>1</v>
      </c>
      <c r="GS62">
        <v>1</v>
      </c>
      <c r="GT62">
        <v>0</v>
      </c>
      <c r="GU62" t="s">
        <v>3</v>
      </c>
      <c r="GV62">
        <f t="shared" si="58"/>
        <v>0</v>
      </c>
      <c r="GW62">
        <v>1</v>
      </c>
      <c r="GX62">
        <f t="shared" si="65"/>
        <v>0</v>
      </c>
      <c r="HA62">
        <v>0</v>
      </c>
      <c r="HB62">
        <v>0</v>
      </c>
      <c r="IK62">
        <v>0</v>
      </c>
    </row>
    <row r="63" spans="1:245" x14ac:dyDescent="0.2">
      <c r="A63">
        <v>18</v>
      </c>
      <c r="B63">
        <v>1</v>
      </c>
      <c r="C63">
        <v>115</v>
      </c>
      <c r="E63" t="s">
        <v>170</v>
      </c>
      <c r="F63" t="s">
        <v>171</v>
      </c>
      <c r="G63" t="s">
        <v>172</v>
      </c>
      <c r="H63" t="s">
        <v>143</v>
      </c>
      <c r="I63">
        <f>I61*J63</f>
        <v>2</v>
      </c>
      <c r="J63">
        <v>0.5</v>
      </c>
      <c r="O63">
        <f t="shared" si="26"/>
        <v>2745.82</v>
      </c>
      <c r="P63">
        <f t="shared" si="27"/>
        <v>2745.82</v>
      </c>
      <c r="Q63">
        <f t="shared" si="28"/>
        <v>0</v>
      </c>
      <c r="R63">
        <f t="shared" si="29"/>
        <v>0</v>
      </c>
      <c r="S63">
        <f t="shared" si="30"/>
        <v>0</v>
      </c>
      <c r="T63">
        <f t="shared" si="31"/>
        <v>0</v>
      </c>
      <c r="U63">
        <f t="shared" si="32"/>
        <v>0</v>
      </c>
      <c r="V63">
        <f t="shared" si="33"/>
        <v>0</v>
      </c>
      <c r="W63">
        <f t="shared" si="34"/>
        <v>0</v>
      </c>
      <c r="X63">
        <f t="shared" si="35"/>
        <v>0</v>
      </c>
      <c r="Y63">
        <f t="shared" si="36"/>
        <v>0</v>
      </c>
      <c r="AA63">
        <v>35896806</v>
      </c>
      <c r="AB63">
        <f t="shared" si="37"/>
        <v>188.07</v>
      </c>
      <c r="AC63">
        <f t="shared" si="38"/>
        <v>188.07</v>
      </c>
      <c r="AD63">
        <f>ROUND((((ET63)-(EU63))+AE63),2)</f>
        <v>0</v>
      </c>
      <c r="AE63">
        <f>ROUND((EU63),2)</f>
        <v>0</v>
      </c>
      <c r="AF63">
        <f>ROUND((EV63),2)</f>
        <v>0</v>
      </c>
      <c r="AG63">
        <f t="shared" si="40"/>
        <v>0</v>
      </c>
      <c r="AH63">
        <f>(EW63)</f>
        <v>0</v>
      </c>
      <c r="AI63">
        <f>(EX63)</f>
        <v>0</v>
      </c>
      <c r="AJ63">
        <f t="shared" si="42"/>
        <v>0</v>
      </c>
      <c r="AK63">
        <v>188.07</v>
      </c>
      <c r="AL63">
        <v>188.07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81</v>
      </c>
      <c r="AU63">
        <v>52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7.3</v>
      </c>
      <c r="BD63" t="s">
        <v>3</v>
      </c>
      <c r="BE63" t="s">
        <v>3</v>
      </c>
      <c r="BF63" t="s">
        <v>3</v>
      </c>
      <c r="BG63" t="s">
        <v>3</v>
      </c>
      <c r="BH63">
        <v>3</v>
      </c>
      <c r="BI63">
        <v>2</v>
      </c>
      <c r="BJ63" t="s">
        <v>3</v>
      </c>
      <c r="BM63">
        <v>108001</v>
      </c>
      <c r="BN63">
        <v>0</v>
      </c>
      <c r="BO63" t="s">
        <v>3</v>
      </c>
      <c r="BP63">
        <v>0</v>
      </c>
      <c r="BQ63">
        <v>3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95</v>
      </c>
      <c r="CA63">
        <v>65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43"/>
        <v>2745.82</v>
      </c>
      <c r="CQ63">
        <f t="shared" si="44"/>
        <v>1372.9109999999998</v>
      </c>
      <c r="CR63">
        <f t="shared" si="45"/>
        <v>0</v>
      </c>
      <c r="CS63">
        <f t="shared" si="46"/>
        <v>0</v>
      </c>
      <c r="CT63">
        <f t="shared" si="47"/>
        <v>0</v>
      </c>
      <c r="CU63">
        <f t="shared" si="48"/>
        <v>0</v>
      </c>
      <c r="CV63">
        <f t="shared" si="49"/>
        <v>0</v>
      </c>
      <c r="CW63">
        <f t="shared" si="50"/>
        <v>0</v>
      </c>
      <c r="CX63">
        <f t="shared" si="51"/>
        <v>0</v>
      </c>
      <c r="CY63">
        <f t="shared" si="52"/>
        <v>0</v>
      </c>
      <c r="CZ63">
        <f t="shared" si="53"/>
        <v>0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143</v>
      </c>
      <c r="DW63" t="s">
        <v>143</v>
      </c>
      <c r="DX63">
        <v>1</v>
      </c>
      <c r="EE63">
        <v>31265967</v>
      </c>
      <c r="EF63">
        <v>3</v>
      </c>
      <c r="EG63" t="s">
        <v>75</v>
      </c>
      <c r="EH63">
        <v>0</v>
      </c>
      <c r="EI63" t="s">
        <v>3</v>
      </c>
      <c r="EJ63">
        <v>2</v>
      </c>
      <c r="EK63">
        <v>108001</v>
      </c>
      <c r="EL63" t="s">
        <v>76</v>
      </c>
      <c r="EM63" t="s">
        <v>77</v>
      </c>
      <c r="EO63" t="s">
        <v>3</v>
      </c>
      <c r="EQ63">
        <v>512</v>
      </c>
      <c r="ER63">
        <v>188.07</v>
      </c>
      <c r="ES63">
        <v>188.07</v>
      </c>
      <c r="ET63">
        <v>0</v>
      </c>
      <c r="EU63">
        <v>0</v>
      </c>
      <c r="EV63">
        <v>0</v>
      </c>
      <c r="EW63">
        <v>0</v>
      </c>
      <c r="EX63">
        <v>0</v>
      </c>
      <c r="EZ63">
        <v>5</v>
      </c>
      <c r="FC63">
        <v>0</v>
      </c>
      <c r="FD63">
        <v>18</v>
      </c>
      <c r="FF63">
        <v>1306.78</v>
      </c>
      <c r="FQ63">
        <v>0</v>
      </c>
      <c r="FR63">
        <f t="shared" si="63"/>
        <v>0</v>
      </c>
      <c r="FS63">
        <v>0</v>
      </c>
      <c r="FV63" t="s">
        <v>45</v>
      </c>
      <c r="FW63" t="s">
        <v>46</v>
      </c>
      <c r="FX63">
        <v>95</v>
      </c>
      <c r="FY63">
        <v>65</v>
      </c>
      <c r="GA63" t="s">
        <v>173</v>
      </c>
      <c r="GD63">
        <v>0</v>
      </c>
      <c r="GF63">
        <v>2092519929</v>
      </c>
      <c r="GG63">
        <v>2</v>
      </c>
      <c r="GH63">
        <v>3</v>
      </c>
      <c r="GI63">
        <v>3</v>
      </c>
      <c r="GJ63">
        <v>0</v>
      </c>
      <c r="GK63">
        <f>ROUND(R63*(R12)/100,2)</f>
        <v>0</v>
      </c>
      <c r="GL63">
        <f t="shared" si="64"/>
        <v>0</v>
      </c>
      <c r="GM63">
        <f t="shared" si="54"/>
        <v>2745.82</v>
      </c>
      <c r="GN63">
        <f t="shared" si="55"/>
        <v>0</v>
      </c>
      <c r="GO63">
        <f t="shared" si="56"/>
        <v>2745.82</v>
      </c>
      <c r="GP63">
        <f t="shared" si="57"/>
        <v>0</v>
      </c>
      <c r="GR63">
        <v>1</v>
      </c>
      <c r="GS63">
        <v>1</v>
      </c>
      <c r="GT63">
        <v>0</v>
      </c>
      <c r="GU63" t="s">
        <v>3</v>
      </c>
      <c r="GV63">
        <f t="shared" si="58"/>
        <v>0</v>
      </c>
      <c r="GW63">
        <v>1</v>
      </c>
      <c r="GX63">
        <f t="shared" si="65"/>
        <v>0</v>
      </c>
      <c r="HA63">
        <v>0</v>
      </c>
      <c r="HB63">
        <v>0</v>
      </c>
      <c r="IK63">
        <v>0</v>
      </c>
    </row>
    <row r="64" spans="1:245" x14ac:dyDescent="0.2">
      <c r="A64">
        <v>17</v>
      </c>
      <c r="B64">
        <v>1</v>
      </c>
      <c r="C64">
        <f>ROW(SmtRes!A126)</f>
        <v>126</v>
      </c>
      <c r="D64">
        <f>ROW(EtalonRes!A109)</f>
        <v>109</v>
      </c>
      <c r="E64" t="s">
        <v>174</v>
      </c>
      <c r="F64" t="s">
        <v>175</v>
      </c>
      <c r="G64" t="s">
        <v>176</v>
      </c>
      <c r="H64" t="s">
        <v>143</v>
      </c>
      <c r="I64">
        <v>3</v>
      </c>
      <c r="J64">
        <v>0</v>
      </c>
      <c r="O64">
        <f t="shared" si="26"/>
        <v>6112.26</v>
      </c>
      <c r="P64">
        <f t="shared" si="27"/>
        <v>486.74</v>
      </c>
      <c r="Q64">
        <f t="shared" si="28"/>
        <v>60.96</v>
      </c>
      <c r="R64">
        <f t="shared" si="29"/>
        <v>24.02</v>
      </c>
      <c r="S64">
        <f t="shared" si="30"/>
        <v>5564.56</v>
      </c>
      <c r="T64">
        <f t="shared" si="31"/>
        <v>0</v>
      </c>
      <c r="U64">
        <f t="shared" si="32"/>
        <v>22.391999999999999</v>
      </c>
      <c r="V64">
        <f t="shared" si="33"/>
        <v>7.2000000000000008E-2</v>
      </c>
      <c r="W64">
        <f t="shared" si="34"/>
        <v>0</v>
      </c>
      <c r="X64">
        <f t="shared" si="35"/>
        <v>4526.75</v>
      </c>
      <c r="Y64">
        <f t="shared" si="36"/>
        <v>2906.06</v>
      </c>
      <c r="AA64">
        <v>35896806</v>
      </c>
      <c r="AB64">
        <f t="shared" si="37"/>
        <v>94.4</v>
      </c>
      <c r="AC64">
        <f t="shared" si="38"/>
        <v>20.46</v>
      </c>
      <c r="AD64">
        <f>ROUND(((((ET64*1.2))-((EU64*1.2)))+AE64),2)</f>
        <v>2.13</v>
      </c>
      <c r="AE64">
        <f>ROUND(((EU64*1.2)),2)</f>
        <v>0.31</v>
      </c>
      <c r="AF64">
        <f>ROUND(((EV64*1.2)),2)</f>
        <v>71.81</v>
      </c>
      <c r="AG64">
        <f t="shared" si="40"/>
        <v>0</v>
      </c>
      <c r="AH64">
        <f>((EW64*1.2))</f>
        <v>7.4639999999999995</v>
      </c>
      <c r="AI64">
        <f>((EX64*1.2))</f>
        <v>2.4E-2</v>
      </c>
      <c r="AJ64">
        <f t="shared" si="42"/>
        <v>0</v>
      </c>
      <c r="AK64">
        <v>82.08</v>
      </c>
      <c r="AL64">
        <v>20.46</v>
      </c>
      <c r="AM64">
        <v>1.78</v>
      </c>
      <c r="AN64">
        <v>0.26</v>
      </c>
      <c r="AO64">
        <v>59.84</v>
      </c>
      <c r="AP64">
        <v>0</v>
      </c>
      <c r="AQ64">
        <v>6.22</v>
      </c>
      <c r="AR64">
        <v>0.02</v>
      </c>
      <c r="AS64">
        <v>0</v>
      </c>
      <c r="AT64">
        <v>81</v>
      </c>
      <c r="AU64">
        <v>52</v>
      </c>
      <c r="AV64">
        <v>1</v>
      </c>
      <c r="AW64">
        <v>1</v>
      </c>
      <c r="AZ64">
        <v>1</v>
      </c>
      <c r="BA64">
        <v>25.83</v>
      </c>
      <c r="BB64">
        <v>9.5399999999999991</v>
      </c>
      <c r="BC64">
        <v>7.93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2</v>
      </c>
      <c r="BJ64" t="s">
        <v>177</v>
      </c>
      <c r="BM64">
        <v>108001</v>
      </c>
      <c r="BN64">
        <v>0</v>
      </c>
      <c r="BO64" t="s">
        <v>175</v>
      </c>
      <c r="BP64">
        <v>1</v>
      </c>
      <c r="BQ64">
        <v>3</v>
      </c>
      <c r="BR64">
        <v>0</v>
      </c>
      <c r="BS64">
        <v>25.83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95</v>
      </c>
      <c r="CA64">
        <v>65</v>
      </c>
      <c r="CF64">
        <v>0</v>
      </c>
      <c r="CG64">
        <v>0</v>
      </c>
      <c r="CM64">
        <v>0</v>
      </c>
      <c r="CN64" t="s">
        <v>603</v>
      </c>
      <c r="CO64">
        <v>0</v>
      </c>
      <c r="CP64">
        <f t="shared" si="43"/>
        <v>6112.26</v>
      </c>
      <c r="CQ64">
        <f t="shared" si="44"/>
        <v>162.24780000000001</v>
      </c>
      <c r="CR64">
        <f t="shared" si="45"/>
        <v>20.320199999999996</v>
      </c>
      <c r="CS64">
        <f t="shared" si="46"/>
        <v>8.007299999999999</v>
      </c>
      <c r="CT64">
        <f t="shared" si="47"/>
        <v>1854.8523</v>
      </c>
      <c r="CU64">
        <f t="shared" si="48"/>
        <v>0</v>
      </c>
      <c r="CV64">
        <f t="shared" si="49"/>
        <v>7.4639999999999995</v>
      </c>
      <c r="CW64">
        <f t="shared" si="50"/>
        <v>2.4E-2</v>
      </c>
      <c r="CX64">
        <f t="shared" si="51"/>
        <v>0</v>
      </c>
      <c r="CY64">
        <f t="shared" si="52"/>
        <v>4526.7498000000005</v>
      </c>
      <c r="CZ64">
        <f t="shared" si="53"/>
        <v>2906.0616000000005</v>
      </c>
      <c r="DC64" t="s">
        <v>3</v>
      </c>
      <c r="DD64" t="s">
        <v>3</v>
      </c>
      <c r="DE64" t="s">
        <v>40</v>
      </c>
      <c r="DF64" t="s">
        <v>40</v>
      </c>
      <c r="DG64" t="s">
        <v>40</v>
      </c>
      <c r="DH64" t="s">
        <v>3</v>
      </c>
      <c r="DI64" t="s">
        <v>40</v>
      </c>
      <c r="DJ64" t="s">
        <v>40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143</v>
      </c>
      <c r="DW64" t="s">
        <v>143</v>
      </c>
      <c r="DX64">
        <v>1</v>
      </c>
      <c r="EE64">
        <v>31265967</v>
      </c>
      <c r="EF64">
        <v>3</v>
      </c>
      <c r="EG64" t="s">
        <v>75</v>
      </c>
      <c r="EH64">
        <v>0</v>
      </c>
      <c r="EI64" t="s">
        <v>3</v>
      </c>
      <c r="EJ64">
        <v>2</v>
      </c>
      <c r="EK64">
        <v>108001</v>
      </c>
      <c r="EL64" t="s">
        <v>76</v>
      </c>
      <c r="EM64" t="s">
        <v>77</v>
      </c>
      <c r="EO64" t="s">
        <v>44</v>
      </c>
      <c r="EQ64">
        <v>512</v>
      </c>
      <c r="ER64">
        <v>82.08</v>
      </c>
      <c r="ES64">
        <v>20.46</v>
      </c>
      <c r="ET64">
        <v>1.78</v>
      </c>
      <c r="EU64">
        <v>0.26</v>
      </c>
      <c r="EV64">
        <v>59.84</v>
      </c>
      <c r="EW64">
        <v>6.22</v>
      </c>
      <c r="EX64">
        <v>0.02</v>
      </c>
      <c r="EY64">
        <v>0</v>
      </c>
      <c r="FQ64">
        <v>0</v>
      </c>
      <c r="FR64">
        <f t="shared" si="63"/>
        <v>0</v>
      </c>
      <c r="FS64">
        <v>0</v>
      </c>
      <c r="FV64" t="s">
        <v>45</v>
      </c>
      <c r="FW64" t="s">
        <v>46</v>
      </c>
      <c r="FX64">
        <v>95</v>
      </c>
      <c r="FY64">
        <v>65</v>
      </c>
      <c r="GA64" t="s">
        <v>3</v>
      </c>
      <c r="GD64">
        <v>0</v>
      </c>
      <c r="GF64">
        <v>994393983</v>
      </c>
      <c r="GG64">
        <v>2</v>
      </c>
      <c r="GH64">
        <v>1</v>
      </c>
      <c r="GI64">
        <v>2</v>
      </c>
      <c r="GJ64">
        <v>0</v>
      </c>
      <c r="GK64">
        <f>ROUND(R64*(R12)/100,2)</f>
        <v>0</v>
      </c>
      <c r="GL64">
        <f t="shared" si="64"/>
        <v>0</v>
      </c>
      <c r="GM64">
        <f t="shared" si="54"/>
        <v>13545.07</v>
      </c>
      <c r="GN64">
        <f t="shared" si="55"/>
        <v>0</v>
      </c>
      <c r="GO64">
        <f t="shared" si="56"/>
        <v>13545.07</v>
      </c>
      <c r="GP64">
        <f t="shared" si="57"/>
        <v>0</v>
      </c>
      <c r="GR64">
        <v>0</v>
      </c>
      <c r="GS64">
        <v>3</v>
      </c>
      <c r="GT64">
        <v>0</v>
      </c>
      <c r="GU64" t="s">
        <v>3</v>
      </c>
      <c r="GV64">
        <f t="shared" si="58"/>
        <v>0</v>
      </c>
      <c r="GW64">
        <v>1</v>
      </c>
      <c r="GX64">
        <f t="shared" si="65"/>
        <v>0</v>
      </c>
      <c r="HA64">
        <v>0</v>
      </c>
      <c r="HB64">
        <v>0</v>
      </c>
      <c r="IK64">
        <v>0</v>
      </c>
    </row>
    <row r="65" spans="1:245" x14ac:dyDescent="0.2">
      <c r="A65">
        <v>18</v>
      </c>
      <c r="B65">
        <v>1</v>
      </c>
      <c r="C65">
        <v>125</v>
      </c>
      <c r="E65" t="s">
        <v>178</v>
      </c>
      <c r="F65" t="s">
        <v>171</v>
      </c>
      <c r="G65" t="s">
        <v>172</v>
      </c>
      <c r="H65" t="s">
        <v>143</v>
      </c>
      <c r="I65">
        <f>I64*J65</f>
        <v>2</v>
      </c>
      <c r="J65">
        <v>0.66666666666666663</v>
      </c>
      <c r="O65">
        <f t="shared" si="26"/>
        <v>2745.82</v>
      </c>
      <c r="P65">
        <f t="shared" si="27"/>
        <v>2745.82</v>
      </c>
      <c r="Q65">
        <f t="shared" si="28"/>
        <v>0</v>
      </c>
      <c r="R65">
        <f t="shared" si="29"/>
        <v>0</v>
      </c>
      <c r="S65">
        <f t="shared" si="30"/>
        <v>0</v>
      </c>
      <c r="T65">
        <f t="shared" si="31"/>
        <v>0</v>
      </c>
      <c r="U65">
        <f t="shared" si="32"/>
        <v>0</v>
      </c>
      <c r="V65">
        <f t="shared" si="33"/>
        <v>0</v>
      </c>
      <c r="W65">
        <f t="shared" si="34"/>
        <v>0</v>
      </c>
      <c r="X65">
        <f t="shared" si="35"/>
        <v>0</v>
      </c>
      <c r="Y65">
        <f t="shared" si="36"/>
        <v>0</v>
      </c>
      <c r="AA65">
        <v>35896806</v>
      </c>
      <c r="AB65">
        <f t="shared" si="37"/>
        <v>188.07</v>
      </c>
      <c r="AC65">
        <f t="shared" si="38"/>
        <v>188.07</v>
      </c>
      <c r="AD65">
        <f>ROUND((((ET65)-(EU65))+AE65),2)</f>
        <v>0</v>
      </c>
      <c r="AE65">
        <f>ROUND((EU65),2)</f>
        <v>0</v>
      </c>
      <c r="AF65">
        <f>ROUND((EV65),2)</f>
        <v>0</v>
      </c>
      <c r="AG65">
        <f t="shared" si="40"/>
        <v>0</v>
      </c>
      <c r="AH65">
        <f>(EW65)</f>
        <v>0</v>
      </c>
      <c r="AI65">
        <f>(EX65)</f>
        <v>0</v>
      </c>
      <c r="AJ65">
        <f t="shared" si="42"/>
        <v>0</v>
      </c>
      <c r="AK65">
        <v>188.07</v>
      </c>
      <c r="AL65">
        <v>188.07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81</v>
      </c>
      <c r="AU65">
        <v>52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7.3</v>
      </c>
      <c r="BD65" t="s">
        <v>3</v>
      </c>
      <c r="BE65" t="s">
        <v>3</v>
      </c>
      <c r="BF65" t="s">
        <v>3</v>
      </c>
      <c r="BG65" t="s">
        <v>3</v>
      </c>
      <c r="BH65">
        <v>3</v>
      </c>
      <c r="BI65">
        <v>2</v>
      </c>
      <c r="BJ65" t="s">
        <v>3</v>
      </c>
      <c r="BM65">
        <v>108001</v>
      </c>
      <c r="BN65">
        <v>0</v>
      </c>
      <c r="BO65" t="s">
        <v>3</v>
      </c>
      <c r="BP65">
        <v>0</v>
      </c>
      <c r="BQ65">
        <v>3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95</v>
      </c>
      <c r="CA65">
        <v>65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43"/>
        <v>2745.82</v>
      </c>
      <c r="CQ65">
        <f t="shared" si="44"/>
        <v>1372.9109999999998</v>
      </c>
      <c r="CR65">
        <f t="shared" si="45"/>
        <v>0</v>
      </c>
      <c r="CS65">
        <f t="shared" si="46"/>
        <v>0</v>
      </c>
      <c r="CT65">
        <f t="shared" si="47"/>
        <v>0</v>
      </c>
      <c r="CU65">
        <f t="shared" si="48"/>
        <v>0</v>
      </c>
      <c r="CV65">
        <f t="shared" si="49"/>
        <v>0</v>
      </c>
      <c r="CW65">
        <f t="shared" si="50"/>
        <v>0</v>
      </c>
      <c r="CX65">
        <f t="shared" si="51"/>
        <v>0</v>
      </c>
      <c r="CY65">
        <f t="shared" si="52"/>
        <v>0</v>
      </c>
      <c r="CZ65">
        <f t="shared" si="53"/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143</v>
      </c>
      <c r="DW65" t="s">
        <v>143</v>
      </c>
      <c r="DX65">
        <v>1</v>
      </c>
      <c r="EE65">
        <v>31265967</v>
      </c>
      <c r="EF65">
        <v>3</v>
      </c>
      <c r="EG65" t="s">
        <v>75</v>
      </c>
      <c r="EH65">
        <v>0</v>
      </c>
      <c r="EI65" t="s">
        <v>3</v>
      </c>
      <c r="EJ65">
        <v>2</v>
      </c>
      <c r="EK65">
        <v>108001</v>
      </c>
      <c r="EL65" t="s">
        <v>76</v>
      </c>
      <c r="EM65" t="s">
        <v>77</v>
      </c>
      <c r="EO65" t="s">
        <v>3</v>
      </c>
      <c r="EQ65">
        <v>0</v>
      </c>
      <c r="ER65">
        <v>188.07</v>
      </c>
      <c r="ES65">
        <v>188.07</v>
      </c>
      <c r="ET65">
        <v>0</v>
      </c>
      <c r="EU65">
        <v>0</v>
      </c>
      <c r="EV65">
        <v>0</v>
      </c>
      <c r="EW65">
        <v>0</v>
      </c>
      <c r="EX65">
        <v>0</v>
      </c>
      <c r="EZ65">
        <v>5</v>
      </c>
      <c r="FC65">
        <v>0</v>
      </c>
      <c r="FD65">
        <v>18</v>
      </c>
      <c r="FF65">
        <v>1306.78</v>
      </c>
      <c r="FQ65">
        <v>0</v>
      </c>
      <c r="FR65">
        <f t="shared" si="63"/>
        <v>0</v>
      </c>
      <c r="FS65">
        <v>0</v>
      </c>
      <c r="FV65" t="s">
        <v>45</v>
      </c>
      <c r="FW65" t="s">
        <v>46</v>
      </c>
      <c r="FX65">
        <v>95</v>
      </c>
      <c r="FY65">
        <v>65</v>
      </c>
      <c r="GA65" t="s">
        <v>173</v>
      </c>
      <c r="GD65">
        <v>0</v>
      </c>
      <c r="GF65">
        <v>2092519929</v>
      </c>
      <c r="GG65">
        <v>2</v>
      </c>
      <c r="GH65">
        <v>3</v>
      </c>
      <c r="GI65">
        <v>3</v>
      </c>
      <c r="GJ65">
        <v>0</v>
      </c>
      <c r="GK65">
        <f>ROUND(R65*(R12)/100,2)</f>
        <v>0</v>
      </c>
      <c r="GL65">
        <f t="shared" si="64"/>
        <v>0</v>
      </c>
      <c r="GM65">
        <f t="shared" si="54"/>
        <v>2745.82</v>
      </c>
      <c r="GN65">
        <f t="shared" si="55"/>
        <v>0</v>
      </c>
      <c r="GO65">
        <f t="shared" si="56"/>
        <v>2745.82</v>
      </c>
      <c r="GP65">
        <f t="shared" si="57"/>
        <v>0</v>
      </c>
      <c r="GR65">
        <v>1</v>
      </c>
      <c r="GS65">
        <v>1</v>
      </c>
      <c r="GT65">
        <v>0</v>
      </c>
      <c r="GU65" t="s">
        <v>3</v>
      </c>
      <c r="GV65">
        <f t="shared" si="58"/>
        <v>0</v>
      </c>
      <c r="GW65">
        <v>1</v>
      </c>
      <c r="GX65">
        <f t="shared" si="65"/>
        <v>0</v>
      </c>
      <c r="HA65">
        <v>0</v>
      </c>
      <c r="HB65">
        <v>0</v>
      </c>
      <c r="IK65">
        <v>0</v>
      </c>
    </row>
    <row r="66" spans="1:245" x14ac:dyDescent="0.2">
      <c r="A66">
        <v>18</v>
      </c>
      <c r="B66">
        <v>1</v>
      </c>
      <c r="C66">
        <v>126</v>
      </c>
      <c r="E66" t="s">
        <v>179</v>
      </c>
      <c r="F66" t="s">
        <v>180</v>
      </c>
      <c r="G66" t="s">
        <v>181</v>
      </c>
      <c r="H66" t="s">
        <v>143</v>
      </c>
      <c r="I66">
        <f>I64*J66</f>
        <v>1</v>
      </c>
      <c r="J66">
        <v>0.33333333333333331</v>
      </c>
      <c r="O66">
        <f t="shared" si="26"/>
        <v>1717.47</v>
      </c>
      <c r="P66">
        <f t="shared" si="27"/>
        <v>1717.47</v>
      </c>
      <c r="Q66">
        <f t="shared" si="28"/>
        <v>0</v>
      </c>
      <c r="R66">
        <f t="shared" si="29"/>
        <v>0</v>
      </c>
      <c r="S66">
        <f t="shared" si="30"/>
        <v>0</v>
      </c>
      <c r="T66">
        <f t="shared" si="31"/>
        <v>0</v>
      </c>
      <c r="U66">
        <f t="shared" si="32"/>
        <v>0</v>
      </c>
      <c r="V66">
        <f t="shared" si="33"/>
        <v>0</v>
      </c>
      <c r="W66">
        <f t="shared" si="34"/>
        <v>0</v>
      </c>
      <c r="X66">
        <f t="shared" si="35"/>
        <v>0</v>
      </c>
      <c r="Y66">
        <f t="shared" si="36"/>
        <v>0</v>
      </c>
      <c r="AA66">
        <v>35896806</v>
      </c>
      <c r="AB66">
        <f t="shared" si="37"/>
        <v>235.27</v>
      </c>
      <c r="AC66">
        <f t="shared" si="38"/>
        <v>235.27</v>
      </c>
      <c r="AD66">
        <f>ROUND((((ET66)-(EU66))+AE66),2)</f>
        <v>0</v>
      </c>
      <c r="AE66">
        <f>ROUND((EU66),2)</f>
        <v>0</v>
      </c>
      <c r="AF66">
        <f>ROUND((EV66),2)</f>
        <v>0</v>
      </c>
      <c r="AG66">
        <f t="shared" si="40"/>
        <v>0</v>
      </c>
      <c r="AH66">
        <f>(EW66)</f>
        <v>0</v>
      </c>
      <c r="AI66">
        <f>(EX66)</f>
        <v>0</v>
      </c>
      <c r="AJ66">
        <f t="shared" si="42"/>
        <v>0</v>
      </c>
      <c r="AK66">
        <v>235.27</v>
      </c>
      <c r="AL66">
        <v>235.27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81</v>
      </c>
      <c r="AU66">
        <v>52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7.3</v>
      </c>
      <c r="BD66" t="s">
        <v>3</v>
      </c>
      <c r="BE66" t="s">
        <v>3</v>
      </c>
      <c r="BF66" t="s">
        <v>3</v>
      </c>
      <c r="BG66" t="s">
        <v>3</v>
      </c>
      <c r="BH66">
        <v>3</v>
      </c>
      <c r="BI66">
        <v>2</v>
      </c>
      <c r="BJ66" t="s">
        <v>3</v>
      </c>
      <c r="BM66">
        <v>108001</v>
      </c>
      <c r="BN66">
        <v>0</v>
      </c>
      <c r="BO66" t="s">
        <v>3</v>
      </c>
      <c r="BP66">
        <v>0</v>
      </c>
      <c r="BQ66">
        <v>3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95</v>
      </c>
      <c r="CA66">
        <v>65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43"/>
        <v>1717.47</v>
      </c>
      <c r="CQ66">
        <f t="shared" si="44"/>
        <v>1717.471</v>
      </c>
      <c r="CR66">
        <f t="shared" si="45"/>
        <v>0</v>
      </c>
      <c r="CS66">
        <f t="shared" si="46"/>
        <v>0</v>
      </c>
      <c r="CT66">
        <f t="shared" si="47"/>
        <v>0</v>
      </c>
      <c r="CU66">
        <f t="shared" si="48"/>
        <v>0</v>
      </c>
      <c r="CV66">
        <f t="shared" si="49"/>
        <v>0</v>
      </c>
      <c r="CW66">
        <f t="shared" si="50"/>
        <v>0</v>
      </c>
      <c r="CX66">
        <f t="shared" si="51"/>
        <v>0</v>
      </c>
      <c r="CY66">
        <f t="shared" si="52"/>
        <v>0</v>
      </c>
      <c r="CZ66">
        <f t="shared" si="53"/>
        <v>0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143</v>
      </c>
      <c r="DW66" t="s">
        <v>143</v>
      </c>
      <c r="DX66">
        <v>1</v>
      </c>
      <c r="EE66">
        <v>31265967</v>
      </c>
      <c r="EF66">
        <v>3</v>
      </c>
      <c r="EG66" t="s">
        <v>75</v>
      </c>
      <c r="EH66">
        <v>0</v>
      </c>
      <c r="EI66" t="s">
        <v>3</v>
      </c>
      <c r="EJ66">
        <v>2</v>
      </c>
      <c r="EK66">
        <v>108001</v>
      </c>
      <c r="EL66" t="s">
        <v>76</v>
      </c>
      <c r="EM66" t="s">
        <v>77</v>
      </c>
      <c r="EO66" t="s">
        <v>3</v>
      </c>
      <c r="EQ66">
        <v>0</v>
      </c>
      <c r="ER66">
        <v>235.27</v>
      </c>
      <c r="ES66">
        <v>235.27</v>
      </c>
      <c r="ET66">
        <v>0</v>
      </c>
      <c r="EU66">
        <v>0</v>
      </c>
      <c r="EV66">
        <v>0</v>
      </c>
      <c r="EW66">
        <v>0</v>
      </c>
      <c r="EX66">
        <v>0</v>
      </c>
      <c r="EZ66">
        <v>5</v>
      </c>
      <c r="FC66">
        <v>0</v>
      </c>
      <c r="FD66">
        <v>18</v>
      </c>
      <c r="FF66">
        <v>1634.75</v>
      </c>
      <c r="FQ66">
        <v>0</v>
      </c>
      <c r="FR66">
        <f t="shared" si="63"/>
        <v>0</v>
      </c>
      <c r="FS66">
        <v>0</v>
      </c>
      <c r="FV66" t="s">
        <v>45</v>
      </c>
      <c r="FW66" t="s">
        <v>46</v>
      </c>
      <c r="FX66">
        <v>95</v>
      </c>
      <c r="FY66">
        <v>65</v>
      </c>
      <c r="GA66" t="s">
        <v>182</v>
      </c>
      <c r="GD66">
        <v>0</v>
      </c>
      <c r="GF66">
        <v>121425004</v>
      </c>
      <c r="GG66">
        <v>2</v>
      </c>
      <c r="GH66">
        <v>3</v>
      </c>
      <c r="GI66">
        <v>3</v>
      </c>
      <c r="GJ66">
        <v>0</v>
      </c>
      <c r="GK66">
        <f>ROUND(R66*(R12)/100,2)</f>
        <v>0</v>
      </c>
      <c r="GL66">
        <f t="shared" si="64"/>
        <v>0</v>
      </c>
      <c r="GM66">
        <f t="shared" si="54"/>
        <v>1717.47</v>
      </c>
      <c r="GN66">
        <f t="shared" si="55"/>
        <v>0</v>
      </c>
      <c r="GO66">
        <f t="shared" si="56"/>
        <v>1717.47</v>
      </c>
      <c r="GP66">
        <f t="shared" si="57"/>
        <v>0</v>
      </c>
      <c r="GR66">
        <v>1</v>
      </c>
      <c r="GS66">
        <v>1</v>
      </c>
      <c r="GT66">
        <v>0</v>
      </c>
      <c r="GU66" t="s">
        <v>3</v>
      </c>
      <c r="GV66">
        <f t="shared" si="58"/>
        <v>0</v>
      </c>
      <c r="GW66">
        <v>1</v>
      </c>
      <c r="GX66">
        <f t="shared" si="65"/>
        <v>0</v>
      </c>
      <c r="HA66">
        <v>0</v>
      </c>
      <c r="HB66">
        <v>0</v>
      </c>
      <c r="IK66">
        <v>0</v>
      </c>
    </row>
    <row r="67" spans="1:245" x14ac:dyDescent="0.2">
      <c r="A67">
        <v>17</v>
      </c>
      <c r="B67">
        <v>1</v>
      </c>
      <c r="C67">
        <f>ROW(SmtRes!A128)</f>
        <v>128</v>
      </c>
      <c r="D67">
        <f>ROW(EtalonRes!A111)</f>
        <v>111</v>
      </c>
      <c r="E67" t="s">
        <v>183</v>
      </c>
      <c r="F67" t="s">
        <v>184</v>
      </c>
      <c r="G67" t="s">
        <v>185</v>
      </c>
      <c r="H67" t="s">
        <v>186</v>
      </c>
      <c r="I67">
        <f>ROUND(8/100,9)</f>
        <v>0.08</v>
      </c>
      <c r="J67">
        <v>0</v>
      </c>
      <c r="O67">
        <f t="shared" si="26"/>
        <v>294.91000000000003</v>
      </c>
      <c r="P67">
        <f t="shared" si="27"/>
        <v>4.83</v>
      </c>
      <c r="Q67">
        <f t="shared" si="28"/>
        <v>0</v>
      </c>
      <c r="R67">
        <f t="shared" si="29"/>
        <v>0</v>
      </c>
      <c r="S67">
        <f t="shared" si="30"/>
        <v>290.08</v>
      </c>
      <c r="T67">
        <f t="shared" si="31"/>
        <v>0</v>
      </c>
      <c r="U67">
        <f t="shared" si="32"/>
        <v>1.16736</v>
      </c>
      <c r="V67">
        <f t="shared" si="33"/>
        <v>0</v>
      </c>
      <c r="W67">
        <f t="shared" si="34"/>
        <v>0</v>
      </c>
      <c r="X67">
        <f t="shared" si="35"/>
        <v>234.96</v>
      </c>
      <c r="Y67">
        <f t="shared" si="36"/>
        <v>150.84</v>
      </c>
      <c r="AA67">
        <v>35896806</v>
      </c>
      <c r="AB67">
        <f t="shared" si="37"/>
        <v>142.72</v>
      </c>
      <c r="AC67">
        <f t="shared" si="38"/>
        <v>2.34</v>
      </c>
      <c r="AD67">
        <f t="shared" ref="AD67:AD72" si="66">ROUND(((((ET67*1.2))-((EU67*1.2)))+AE67),2)</f>
        <v>0</v>
      </c>
      <c r="AE67">
        <f t="shared" ref="AE67:AF72" si="67">ROUND(((EU67*1.2)),2)</f>
        <v>0</v>
      </c>
      <c r="AF67">
        <f t="shared" si="67"/>
        <v>140.38</v>
      </c>
      <c r="AG67">
        <f t="shared" si="40"/>
        <v>0</v>
      </c>
      <c r="AH67">
        <f t="shared" ref="AH67:AI72" si="68">((EW67*1.2))</f>
        <v>14.591999999999999</v>
      </c>
      <c r="AI67">
        <f t="shared" si="68"/>
        <v>0</v>
      </c>
      <c r="AJ67">
        <f t="shared" si="42"/>
        <v>0</v>
      </c>
      <c r="AK67">
        <v>119.32</v>
      </c>
      <c r="AL67">
        <v>2.34</v>
      </c>
      <c r="AM67">
        <v>0</v>
      </c>
      <c r="AN67">
        <v>0</v>
      </c>
      <c r="AO67">
        <v>116.98</v>
      </c>
      <c r="AP67">
        <v>0</v>
      </c>
      <c r="AQ67">
        <v>12.16</v>
      </c>
      <c r="AR67">
        <v>0</v>
      </c>
      <c r="AS67">
        <v>0</v>
      </c>
      <c r="AT67">
        <v>81</v>
      </c>
      <c r="AU67">
        <v>52</v>
      </c>
      <c r="AV67">
        <v>1</v>
      </c>
      <c r="AW67">
        <v>1</v>
      </c>
      <c r="AZ67">
        <v>1</v>
      </c>
      <c r="BA67">
        <v>25.83</v>
      </c>
      <c r="BB67">
        <v>1</v>
      </c>
      <c r="BC67">
        <v>25.82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2</v>
      </c>
      <c r="BJ67" t="s">
        <v>187</v>
      </c>
      <c r="BM67">
        <v>108001</v>
      </c>
      <c r="BN67">
        <v>0</v>
      </c>
      <c r="BO67" t="s">
        <v>184</v>
      </c>
      <c r="BP67">
        <v>1</v>
      </c>
      <c r="BQ67">
        <v>3</v>
      </c>
      <c r="BR67">
        <v>0</v>
      </c>
      <c r="BS67">
        <v>25.83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95</v>
      </c>
      <c r="CA67">
        <v>65</v>
      </c>
      <c r="CF67">
        <v>0</v>
      </c>
      <c r="CG67">
        <v>0</v>
      </c>
      <c r="CM67">
        <v>0</v>
      </c>
      <c r="CN67" t="s">
        <v>603</v>
      </c>
      <c r="CO67">
        <v>0</v>
      </c>
      <c r="CP67">
        <f t="shared" si="43"/>
        <v>294.90999999999997</v>
      </c>
      <c r="CQ67">
        <f t="shared" si="44"/>
        <v>60.418799999999997</v>
      </c>
      <c r="CR67">
        <f t="shared" si="45"/>
        <v>0</v>
      </c>
      <c r="CS67">
        <f t="shared" si="46"/>
        <v>0</v>
      </c>
      <c r="CT67">
        <f t="shared" si="47"/>
        <v>3626.0153999999998</v>
      </c>
      <c r="CU67">
        <f t="shared" si="48"/>
        <v>0</v>
      </c>
      <c r="CV67">
        <f t="shared" si="49"/>
        <v>14.591999999999999</v>
      </c>
      <c r="CW67">
        <f t="shared" si="50"/>
        <v>0</v>
      </c>
      <c r="CX67">
        <f t="shared" si="51"/>
        <v>0</v>
      </c>
      <c r="CY67">
        <f t="shared" si="52"/>
        <v>234.9648</v>
      </c>
      <c r="CZ67">
        <f t="shared" si="53"/>
        <v>150.8416</v>
      </c>
      <c r="DC67" t="s">
        <v>3</v>
      </c>
      <c r="DD67" t="s">
        <v>3</v>
      </c>
      <c r="DE67" t="s">
        <v>40</v>
      </c>
      <c r="DF67" t="s">
        <v>40</v>
      </c>
      <c r="DG67" t="s">
        <v>40</v>
      </c>
      <c r="DH67" t="s">
        <v>3</v>
      </c>
      <c r="DI67" t="s">
        <v>40</v>
      </c>
      <c r="DJ67" t="s">
        <v>40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186</v>
      </c>
      <c r="DW67" t="s">
        <v>186</v>
      </c>
      <c r="DX67">
        <v>1</v>
      </c>
      <c r="EE67">
        <v>31265967</v>
      </c>
      <c r="EF67">
        <v>3</v>
      </c>
      <c r="EG67" t="s">
        <v>75</v>
      </c>
      <c r="EH67">
        <v>0</v>
      </c>
      <c r="EI67" t="s">
        <v>3</v>
      </c>
      <c r="EJ67">
        <v>2</v>
      </c>
      <c r="EK67">
        <v>108001</v>
      </c>
      <c r="EL67" t="s">
        <v>76</v>
      </c>
      <c r="EM67" t="s">
        <v>77</v>
      </c>
      <c r="EO67" t="s">
        <v>44</v>
      </c>
      <c r="EQ67">
        <v>512</v>
      </c>
      <c r="ER67">
        <v>119.32</v>
      </c>
      <c r="ES67">
        <v>2.34</v>
      </c>
      <c r="ET67">
        <v>0</v>
      </c>
      <c r="EU67">
        <v>0</v>
      </c>
      <c r="EV67">
        <v>116.98</v>
      </c>
      <c r="EW67">
        <v>12.16</v>
      </c>
      <c r="EX67">
        <v>0</v>
      </c>
      <c r="EY67">
        <v>0</v>
      </c>
      <c r="FQ67">
        <v>0</v>
      </c>
      <c r="FR67">
        <f t="shared" si="63"/>
        <v>0</v>
      </c>
      <c r="FS67">
        <v>0</v>
      </c>
      <c r="FV67" t="s">
        <v>45</v>
      </c>
      <c r="FW67" t="s">
        <v>46</v>
      </c>
      <c r="FX67">
        <v>95</v>
      </c>
      <c r="FY67">
        <v>65</v>
      </c>
      <c r="GA67" t="s">
        <v>3</v>
      </c>
      <c r="GD67">
        <v>0</v>
      </c>
      <c r="GF67">
        <v>-1016352531</v>
      </c>
      <c r="GG67">
        <v>2</v>
      </c>
      <c r="GH67">
        <v>1</v>
      </c>
      <c r="GI67">
        <v>2</v>
      </c>
      <c r="GJ67">
        <v>0</v>
      </c>
      <c r="GK67">
        <f>ROUND(R67*(R12)/100,2)</f>
        <v>0</v>
      </c>
      <c r="GL67">
        <f t="shared" si="64"/>
        <v>0</v>
      </c>
      <c r="GM67">
        <f t="shared" si="54"/>
        <v>680.71</v>
      </c>
      <c r="GN67">
        <f t="shared" si="55"/>
        <v>0</v>
      </c>
      <c r="GO67">
        <f t="shared" si="56"/>
        <v>680.71</v>
      </c>
      <c r="GP67">
        <f t="shared" si="57"/>
        <v>0</v>
      </c>
      <c r="GR67">
        <v>0</v>
      </c>
      <c r="GS67">
        <v>3</v>
      </c>
      <c r="GT67">
        <v>0</v>
      </c>
      <c r="GU67" t="s">
        <v>3</v>
      </c>
      <c r="GV67">
        <f t="shared" si="58"/>
        <v>0</v>
      </c>
      <c r="GW67">
        <v>1</v>
      </c>
      <c r="GX67">
        <f t="shared" si="65"/>
        <v>0</v>
      </c>
      <c r="HA67">
        <v>0</v>
      </c>
      <c r="HB67">
        <v>0</v>
      </c>
      <c r="IK67">
        <v>0</v>
      </c>
    </row>
    <row r="68" spans="1:245" x14ac:dyDescent="0.2">
      <c r="A68">
        <v>17</v>
      </c>
      <c r="B68">
        <v>1</v>
      </c>
      <c r="C68">
        <f>ROW(SmtRes!A130)</f>
        <v>130</v>
      </c>
      <c r="D68">
        <f>ROW(EtalonRes!A113)</f>
        <v>113</v>
      </c>
      <c r="E68" t="s">
        <v>188</v>
      </c>
      <c r="F68" t="s">
        <v>189</v>
      </c>
      <c r="G68" t="s">
        <v>190</v>
      </c>
      <c r="H68" t="s">
        <v>186</v>
      </c>
      <c r="I68">
        <f>ROUND(16/100,9)</f>
        <v>0.16</v>
      </c>
      <c r="J68">
        <v>0</v>
      </c>
      <c r="O68">
        <f t="shared" si="26"/>
        <v>663.53</v>
      </c>
      <c r="P68">
        <f t="shared" si="27"/>
        <v>10.88</v>
      </c>
      <c r="Q68">
        <f t="shared" si="28"/>
        <v>0</v>
      </c>
      <c r="R68">
        <f t="shared" si="29"/>
        <v>0</v>
      </c>
      <c r="S68">
        <f t="shared" si="30"/>
        <v>652.65</v>
      </c>
      <c r="T68">
        <f t="shared" si="31"/>
        <v>0</v>
      </c>
      <c r="U68">
        <f t="shared" si="32"/>
        <v>2.62656</v>
      </c>
      <c r="V68">
        <f t="shared" si="33"/>
        <v>0</v>
      </c>
      <c r="W68">
        <f t="shared" si="34"/>
        <v>0</v>
      </c>
      <c r="X68">
        <f t="shared" si="35"/>
        <v>528.65</v>
      </c>
      <c r="Y68">
        <f t="shared" si="36"/>
        <v>339.38</v>
      </c>
      <c r="AA68">
        <v>35896806</v>
      </c>
      <c r="AB68">
        <f t="shared" si="37"/>
        <v>160.55000000000001</v>
      </c>
      <c r="AC68">
        <f t="shared" si="38"/>
        <v>2.63</v>
      </c>
      <c r="AD68">
        <f t="shared" si="66"/>
        <v>0</v>
      </c>
      <c r="AE68">
        <f t="shared" si="67"/>
        <v>0</v>
      </c>
      <c r="AF68">
        <f t="shared" si="67"/>
        <v>157.91999999999999</v>
      </c>
      <c r="AG68">
        <f t="shared" si="40"/>
        <v>0</v>
      </c>
      <c r="AH68">
        <f t="shared" si="68"/>
        <v>16.416</v>
      </c>
      <c r="AI68">
        <f t="shared" si="68"/>
        <v>0</v>
      </c>
      <c r="AJ68">
        <f t="shared" si="42"/>
        <v>0</v>
      </c>
      <c r="AK68">
        <v>134.22999999999999</v>
      </c>
      <c r="AL68">
        <v>2.63</v>
      </c>
      <c r="AM68">
        <v>0</v>
      </c>
      <c r="AN68">
        <v>0</v>
      </c>
      <c r="AO68">
        <v>131.6</v>
      </c>
      <c r="AP68">
        <v>0</v>
      </c>
      <c r="AQ68">
        <v>13.68</v>
      </c>
      <c r="AR68">
        <v>0</v>
      </c>
      <c r="AS68">
        <v>0</v>
      </c>
      <c r="AT68">
        <v>81</v>
      </c>
      <c r="AU68">
        <v>52</v>
      </c>
      <c r="AV68">
        <v>1</v>
      </c>
      <c r="AW68">
        <v>1</v>
      </c>
      <c r="AZ68">
        <v>1</v>
      </c>
      <c r="BA68">
        <v>25.83</v>
      </c>
      <c r="BB68">
        <v>1</v>
      </c>
      <c r="BC68">
        <v>25.85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2</v>
      </c>
      <c r="BJ68" t="s">
        <v>191</v>
      </c>
      <c r="BM68">
        <v>108001</v>
      </c>
      <c r="BN68">
        <v>0</v>
      </c>
      <c r="BO68" t="s">
        <v>189</v>
      </c>
      <c r="BP68">
        <v>1</v>
      </c>
      <c r="BQ68">
        <v>3</v>
      </c>
      <c r="BR68">
        <v>0</v>
      </c>
      <c r="BS68">
        <v>25.83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95</v>
      </c>
      <c r="CA68">
        <v>65</v>
      </c>
      <c r="CF68">
        <v>0</v>
      </c>
      <c r="CG68">
        <v>0</v>
      </c>
      <c r="CM68">
        <v>0</v>
      </c>
      <c r="CN68" t="s">
        <v>603</v>
      </c>
      <c r="CO68">
        <v>0</v>
      </c>
      <c r="CP68">
        <f t="shared" si="43"/>
        <v>663.53</v>
      </c>
      <c r="CQ68">
        <f t="shared" si="44"/>
        <v>67.985500000000002</v>
      </c>
      <c r="CR68">
        <f t="shared" si="45"/>
        <v>0</v>
      </c>
      <c r="CS68">
        <f t="shared" si="46"/>
        <v>0</v>
      </c>
      <c r="CT68">
        <f t="shared" si="47"/>
        <v>4079.0735999999993</v>
      </c>
      <c r="CU68">
        <f t="shared" si="48"/>
        <v>0</v>
      </c>
      <c r="CV68">
        <f t="shared" si="49"/>
        <v>16.416</v>
      </c>
      <c r="CW68">
        <f t="shared" si="50"/>
        <v>0</v>
      </c>
      <c r="CX68">
        <f t="shared" si="51"/>
        <v>0</v>
      </c>
      <c r="CY68">
        <f t="shared" si="52"/>
        <v>528.64650000000006</v>
      </c>
      <c r="CZ68">
        <f t="shared" si="53"/>
        <v>339.37799999999993</v>
      </c>
      <c r="DC68" t="s">
        <v>3</v>
      </c>
      <c r="DD68" t="s">
        <v>3</v>
      </c>
      <c r="DE68" t="s">
        <v>40</v>
      </c>
      <c r="DF68" t="s">
        <v>40</v>
      </c>
      <c r="DG68" t="s">
        <v>40</v>
      </c>
      <c r="DH68" t="s">
        <v>3</v>
      </c>
      <c r="DI68" t="s">
        <v>40</v>
      </c>
      <c r="DJ68" t="s">
        <v>40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1013</v>
      </c>
      <c r="DV68" t="s">
        <v>186</v>
      </c>
      <c r="DW68" t="s">
        <v>186</v>
      </c>
      <c r="DX68">
        <v>1</v>
      </c>
      <c r="EE68">
        <v>31265967</v>
      </c>
      <c r="EF68">
        <v>3</v>
      </c>
      <c r="EG68" t="s">
        <v>75</v>
      </c>
      <c r="EH68">
        <v>0</v>
      </c>
      <c r="EI68" t="s">
        <v>3</v>
      </c>
      <c r="EJ68">
        <v>2</v>
      </c>
      <c r="EK68">
        <v>108001</v>
      </c>
      <c r="EL68" t="s">
        <v>76</v>
      </c>
      <c r="EM68" t="s">
        <v>77</v>
      </c>
      <c r="EO68" t="s">
        <v>44</v>
      </c>
      <c r="EQ68">
        <v>512</v>
      </c>
      <c r="ER68">
        <v>134.22999999999999</v>
      </c>
      <c r="ES68">
        <v>2.63</v>
      </c>
      <c r="ET68">
        <v>0</v>
      </c>
      <c r="EU68">
        <v>0</v>
      </c>
      <c r="EV68">
        <v>131.6</v>
      </c>
      <c r="EW68">
        <v>13.68</v>
      </c>
      <c r="EX68">
        <v>0</v>
      </c>
      <c r="EY68">
        <v>0</v>
      </c>
      <c r="FQ68">
        <v>0</v>
      </c>
      <c r="FR68">
        <f t="shared" si="63"/>
        <v>0</v>
      </c>
      <c r="FS68">
        <v>0</v>
      </c>
      <c r="FV68" t="s">
        <v>45</v>
      </c>
      <c r="FW68" t="s">
        <v>46</v>
      </c>
      <c r="FX68">
        <v>95</v>
      </c>
      <c r="FY68">
        <v>65</v>
      </c>
      <c r="GA68" t="s">
        <v>3</v>
      </c>
      <c r="GD68">
        <v>0</v>
      </c>
      <c r="GF68">
        <v>1874740993</v>
      </c>
      <c r="GG68">
        <v>2</v>
      </c>
      <c r="GH68">
        <v>1</v>
      </c>
      <c r="GI68">
        <v>2</v>
      </c>
      <c r="GJ68">
        <v>0</v>
      </c>
      <c r="GK68">
        <f>ROUND(R68*(R12)/100,2)</f>
        <v>0</v>
      </c>
      <c r="GL68">
        <f t="shared" si="64"/>
        <v>0</v>
      </c>
      <c r="GM68">
        <f t="shared" si="54"/>
        <v>1531.56</v>
      </c>
      <c r="GN68">
        <f t="shared" si="55"/>
        <v>0</v>
      </c>
      <c r="GO68">
        <f t="shared" si="56"/>
        <v>1531.56</v>
      </c>
      <c r="GP68">
        <f t="shared" si="57"/>
        <v>0</v>
      </c>
      <c r="GR68">
        <v>0</v>
      </c>
      <c r="GS68">
        <v>3</v>
      </c>
      <c r="GT68">
        <v>0</v>
      </c>
      <c r="GU68" t="s">
        <v>3</v>
      </c>
      <c r="GV68">
        <f t="shared" si="58"/>
        <v>0</v>
      </c>
      <c r="GW68">
        <v>1</v>
      </c>
      <c r="GX68">
        <f t="shared" si="65"/>
        <v>0</v>
      </c>
      <c r="HA68">
        <v>0</v>
      </c>
      <c r="HB68">
        <v>0</v>
      </c>
      <c r="IK68">
        <v>0</v>
      </c>
    </row>
    <row r="69" spans="1:245" x14ac:dyDescent="0.2">
      <c r="A69">
        <v>17</v>
      </c>
      <c r="B69">
        <v>1</v>
      </c>
      <c r="C69">
        <f>ROW(SmtRes!A132)</f>
        <v>132</v>
      </c>
      <c r="D69">
        <f>ROW(EtalonRes!A115)</f>
        <v>115</v>
      </c>
      <c r="E69" t="s">
        <v>192</v>
      </c>
      <c r="F69" t="s">
        <v>193</v>
      </c>
      <c r="G69" t="s">
        <v>194</v>
      </c>
      <c r="H69" t="s">
        <v>186</v>
      </c>
      <c r="I69">
        <f>ROUND(4/100,9)</f>
        <v>0.04</v>
      </c>
      <c r="J69">
        <v>0</v>
      </c>
      <c r="O69">
        <f t="shared" si="26"/>
        <v>183.34</v>
      </c>
      <c r="P69">
        <f t="shared" si="27"/>
        <v>3.01</v>
      </c>
      <c r="Q69">
        <f t="shared" si="28"/>
        <v>0</v>
      </c>
      <c r="R69">
        <f t="shared" si="29"/>
        <v>0</v>
      </c>
      <c r="S69">
        <f t="shared" si="30"/>
        <v>180.33</v>
      </c>
      <c r="T69">
        <f t="shared" si="31"/>
        <v>0</v>
      </c>
      <c r="U69">
        <f t="shared" si="32"/>
        <v>0.72575999999999996</v>
      </c>
      <c r="V69">
        <f t="shared" si="33"/>
        <v>0</v>
      </c>
      <c r="W69">
        <f t="shared" si="34"/>
        <v>0</v>
      </c>
      <c r="X69">
        <f t="shared" si="35"/>
        <v>146.07</v>
      </c>
      <c r="Y69">
        <f t="shared" si="36"/>
        <v>93.77</v>
      </c>
      <c r="AA69">
        <v>35896806</v>
      </c>
      <c r="AB69">
        <f t="shared" si="37"/>
        <v>177.45</v>
      </c>
      <c r="AC69">
        <f t="shared" si="38"/>
        <v>2.91</v>
      </c>
      <c r="AD69">
        <f t="shared" si="66"/>
        <v>0</v>
      </c>
      <c r="AE69">
        <f t="shared" si="67"/>
        <v>0</v>
      </c>
      <c r="AF69">
        <f t="shared" si="67"/>
        <v>174.54</v>
      </c>
      <c r="AG69">
        <f t="shared" si="40"/>
        <v>0</v>
      </c>
      <c r="AH69">
        <f t="shared" si="68"/>
        <v>18.143999999999998</v>
      </c>
      <c r="AI69">
        <f t="shared" si="68"/>
        <v>0</v>
      </c>
      <c r="AJ69">
        <f t="shared" si="42"/>
        <v>0</v>
      </c>
      <c r="AK69">
        <v>148.36000000000001</v>
      </c>
      <c r="AL69">
        <v>2.91</v>
      </c>
      <c r="AM69">
        <v>0</v>
      </c>
      <c r="AN69">
        <v>0</v>
      </c>
      <c r="AO69">
        <v>145.44999999999999</v>
      </c>
      <c r="AP69">
        <v>0</v>
      </c>
      <c r="AQ69">
        <v>15.12</v>
      </c>
      <c r="AR69">
        <v>0</v>
      </c>
      <c r="AS69">
        <v>0</v>
      </c>
      <c r="AT69">
        <v>81</v>
      </c>
      <c r="AU69">
        <v>52</v>
      </c>
      <c r="AV69">
        <v>1</v>
      </c>
      <c r="AW69">
        <v>1</v>
      </c>
      <c r="AZ69">
        <v>1</v>
      </c>
      <c r="BA69">
        <v>25.83</v>
      </c>
      <c r="BB69">
        <v>1</v>
      </c>
      <c r="BC69">
        <v>25.82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2</v>
      </c>
      <c r="BJ69" t="s">
        <v>195</v>
      </c>
      <c r="BM69">
        <v>108001</v>
      </c>
      <c r="BN69">
        <v>0</v>
      </c>
      <c r="BO69" t="s">
        <v>193</v>
      </c>
      <c r="BP69">
        <v>1</v>
      </c>
      <c r="BQ69">
        <v>3</v>
      </c>
      <c r="BR69">
        <v>0</v>
      </c>
      <c r="BS69">
        <v>25.83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95</v>
      </c>
      <c r="CA69">
        <v>65</v>
      </c>
      <c r="CF69">
        <v>0</v>
      </c>
      <c r="CG69">
        <v>0</v>
      </c>
      <c r="CM69">
        <v>0</v>
      </c>
      <c r="CN69" t="s">
        <v>603</v>
      </c>
      <c r="CO69">
        <v>0</v>
      </c>
      <c r="CP69">
        <f t="shared" si="43"/>
        <v>183.34</v>
      </c>
      <c r="CQ69">
        <f t="shared" si="44"/>
        <v>75.136200000000002</v>
      </c>
      <c r="CR69">
        <f t="shared" si="45"/>
        <v>0</v>
      </c>
      <c r="CS69">
        <f t="shared" si="46"/>
        <v>0</v>
      </c>
      <c r="CT69">
        <f t="shared" si="47"/>
        <v>4508.3681999999999</v>
      </c>
      <c r="CU69">
        <f t="shared" si="48"/>
        <v>0</v>
      </c>
      <c r="CV69">
        <f t="shared" si="49"/>
        <v>18.143999999999998</v>
      </c>
      <c r="CW69">
        <f t="shared" si="50"/>
        <v>0</v>
      </c>
      <c r="CX69">
        <f t="shared" si="51"/>
        <v>0</v>
      </c>
      <c r="CY69">
        <f t="shared" si="52"/>
        <v>146.06730000000002</v>
      </c>
      <c r="CZ69">
        <f t="shared" si="53"/>
        <v>93.771599999999992</v>
      </c>
      <c r="DC69" t="s">
        <v>3</v>
      </c>
      <c r="DD69" t="s">
        <v>3</v>
      </c>
      <c r="DE69" t="s">
        <v>40</v>
      </c>
      <c r="DF69" t="s">
        <v>40</v>
      </c>
      <c r="DG69" t="s">
        <v>40</v>
      </c>
      <c r="DH69" t="s">
        <v>3</v>
      </c>
      <c r="DI69" t="s">
        <v>40</v>
      </c>
      <c r="DJ69" t="s">
        <v>40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1013</v>
      </c>
      <c r="DV69" t="s">
        <v>186</v>
      </c>
      <c r="DW69" t="s">
        <v>186</v>
      </c>
      <c r="DX69">
        <v>1</v>
      </c>
      <c r="EE69">
        <v>31265967</v>
      </c>
      <c r="EF69">
        <v>3</v>
      </c>
      <c r="EG69" t="s">
        <v>75</v>
      </c>
      <c r="EH69">
        <v>0</v>
      </c>
      <c r="EI69" t="s">
        <v>3</v>
      </c>
      <c r="EJ69">
        <v>2</v>
      </c>
      <c r="EK69">
        <v>108001</v>
      </c>
      <c r="EL69" t="s">
        <v>76</v>
      </c>
      <c r="EM69" t="s">
        <v>77</v>
      </c>
      <c r="EO69" t="s">
        <v>44</v>
      </c>
      <c r="EQ69">
        <v>512</v>
      </c>
      <c r="ER69">
        <v>148.36000000000001</v>
      </c>
      <c r="ES69">
        <v>2.91</v>
      </c>
      <c r="ET69">
        <v>0</v>
      </c>
      <c r="EU69">
        <v>0</v>
      </c>
      <c r="EV69">
        <v>145.44999999999999</v>
      </c>
      <c r="EW69">
        <v>15.12</v>
      </c>
      <c r="EX69">
        <v>0</v>
      </c>
      <c r="EY69">
        <v>0</v>
      </c>
      <c r="FQ69">
        <v>0</v>
      </c>
      <c r="FR69">
        <f t="shared" si="63"/>
        <v>0</v>
      </c>
      <c r="FS69">
        <v>0</v>
      </c>
      <c r="FV69" t="s">
        <v>45</v>
      </c>
      <c r="FW69" t="s">
        <v>46</v>
      </c>
      <c r="FX69">
        <v>95</v>
      </c>
      <c r="FY69">
        <v>65</v>
      </c>
      <c r="GA69" t="s">
        <v>3</v>
      </c>
      <c r="GD69">
        <v>0</v>
      </c>
      <c r="GF69">
        <v>601222356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64"/>
        <v>0</v>
      </c>
      <c r="GM69">
        <f t="shared" si="54"/>
        <v>423.18</v>
      </c>
      <c r="GN69">
        <f t="shared" si="55"/>
        <v>0</v>
      </c>
      <c r="GO69">
        <f t="shared" si="56"/>
        <v>423.18</v>
      </c>
      <c r="GP69">
        <f t="shared" si="57"/>
        <v>0</v>
      </c>
      <c r="GR69">
        <v>0</v>
      </c>
      <c r="GS69">
        <v>3</v>
      </c>
      <c r="GT69">
        <v>0</v>
      </c>
      <c r="GU69" t="s">
        <v>3</v>
      </c>
      <c r="GV69">
        <f t="shared" si="58"/>
        <v>0</v>
      </c>
      <c r="GW69">
        <v>1</v>
      </c>
      <c r="GX69">
        <f t="shared" si="65"/>
        <v>0</v>
      </c>
      <c r="HA69">
        <v>0</v>
      </c>
      <c r="HB69">
        <v>0</v>
      </c>
      <c r="IK69">
        <v>0</v>
      </c>
    </row>
    <row r="70" spans="1:245" x14ac:dyDescent="0.2">
      <c r="A70">
        <v>17</v>
      </c>
      <c r="B70">
        <v>1</v>
      </c>
      <c r="C70">
        <f>ROW(SmtRes!A133)</f>
        <v>133</v>
      </c>
      <c r="D70">
        <f>ROW(EtalonRes!A116)</f>
        <v>116</v>
      </c>
      <c r="E70" t="s">
        <v>196</v>
      </c>
      <c r="F70" t="s">
        <v>124</v>
      </c>
      <c r="G70" t="s">
        <v>125</v>
      </c>
      <c r="H70" t="s">
        <v>38</v>
      </c>
      <c r="I70">
        <f>ROUND(23.23/100,9)</f>
        <v>0.23230000000000001</v>
      </c>
      <c r="J70">
        <v>0</v>
      </c>
      <c r="O70">
        <f t="shared" si="26"/>
        <v>5249.07</v>
      </c>
      <c r="P70">
        <f t="shared" si="27"/>
        <v>0</v>
      </c>
      <c r="Q70">
        <f t="shared" si="28"/>
        <v>0</v>
      </c>
      <c r="R70">
        <f t="shared" si="29"/>
        <v>0</v>
      </c>
      <c r="S70">
        <f t="shared" si="30"/>
        <v>5249.07</v>
      </c>
      <c r="T70">
        <f t="shared" si="31"/>
        <v>0</v>
      </c>
      <c r="U70">
        <f t="shared" si="32"/>
        <v>27.095472000000001</v>
      </c>
      <c r="V70">
        <f t="shared" si="33"/>
        <v>0</v>
      </c>
      <c r="W70">
        <f t="shared" si="34"/>
        <v>0</v>
      </c>
      <c r="X70">
        <f t="shared" si="35"/>
        <v>3569.37</v>
      </c>
      <c r="Y70">
        <f t="shared" si="36"/>
        <v>1889.67</v>
      </c>
      <c r="AA70">
        <v>35896806</v>
      </c>
      <c r="AB70">
        <f t="shared" si="37"/>
        <v>874.8</v>
      </c>
      <c r="AC70">
        <f t="shared" si="38"/>
        <v>0</v>
      </c>
      <c r="AD70">
        <f t="shared" si="66"/>
        <v>0</v>
      </c>
      <c r="AE70">
        <f t="shared" si="67"/>
        <v>0</v>
      </c>
      <c r="AF70">
        <f t="shared" si="67"/>
        <v>874.8</v>
      </c>
      <c r="AG70">
        <f t="shared" si="40"/>
        <v>0</v>
      </c>
      <c r="AH70">
        <f t="shared" si="68"/>
        <v>116.64</v>
      </c>
      <c r="AI70">
        <f t="shared" si="68"/>
        <v>0</v>
      </c>
      <c r="AJ70">
        <f t="shared" si="42"/>
        <v>0</v>
      </c>
      <c r="AK70">
        <v>729</v>
      </c>
      <c r="AL70">
        <v>0</v>
      </c>
      <c r="AM70">
        <v>0</v>
      </c>
      <c r="AN70">
        <v>0</v>
      </c>
      <c r="AO70">
        <v>729</v>
      </c>
      <c r="AP70">
        <v>0</v>
      </c>
      <c r="AQ70">
        <v>97.2</v>
      </c>
      <c r="AR70">
        <v>0</v>
      </c>
      <c r="AS70">
        <v>0</v>
      </c>
      <c r="AT70">
        <v>68</v>
      </c>
      <c r="AU70">
        <v>36</v>
      </c>
      <c r="AV70">
        <v>1</v>
      </c>
      <c r="AW70">
        <v>1</v>
      </c>
      <c r="AZ70">
        <v>1</v>
      </c>
      <c r="BA70">
        <v>25.83</v>
      </c>
      <c r="BB70">
        <v>1</v>
      </c>
      <c r="BC70">
        <v>1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126</v>
      </c>
      <c r="BM70">
        <v>1003</v>
      </c>
      <c r="BN70">
        <v>0</v>
      </c>
      <c r="BO70" t="s">
        <v>124</v>
      </c>
      <c r="BP70">
        <v>1</v>
      </c>
      <c r="BQ70">
        <v>2</v>
      </c>
      <c r="BR70">
        <v>0</v>
      </c>
      <c r="BS70">
        <v>25.83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80</v>
      </c>
      <c r="CA70">
        <v>45</v>
      </c>
      <c r="CF70">
        <v>0</v>
      </c>
      <c r="CG70">
        <v>0</v>
      </c>
      <c r="CM70">
        <v>0</v>
      </c>
      <c r="CN70" t="s">
        <v>603</v>
      </c>
      <c r="CO70">
        <v>0</v>
      </c>
      <c r="CP70">
        <f t="shared" si="43"/>
        <v>5249.07</v>
      </c>
      <c r="CQ70">
        <f t="shared" si="44"/>
        <v>0</v>
      </c>
      <c r="CR70">
        <f t="shared" si="45"/>
        <v>0</v>
      </c>
      <c r="CS70">
        <f t="shared" si="46"/>
        <v>0</v>
      </c>
      <c r="CT70">
        <f t="shared" si="47"/>
        <v>22596.083999999999</v>
      </c>
      <c r="CU70">
        <f t="shared" si="48"/>
        <v>0</v>
      </c>
      <c r="CV70">
        <f t="shared" si="49"/>
        <v>116.64</v>
      </c>
      <c r="CW70">
        <f t="shared" si="50"/>
        <v>0</v>
      </c>
      <c r="CX70">
        <f t="shared" si="51"/>
        <v>0</v>
      </c>
      <c r="CY70">
        <f t="shared" si="52"/>
        <v>3569.3676</v>
      </c>
      <c r="CZ70">
        <f t="shared" si="53"/>
        <v>1889.6651999999999</v>
      </c>
      <c r="DC70" t="s">
        <v>3</v>
      </c>
      <c r="DD70" t="s">
        <v>3</v>
      </c>
      <c r="DE70" t="s">
        <v>40</v>
      </c>
      <c r="DF70" t="s">
        <v>40</v>
      </c>
      <c r="DG70" t="s">
        <v>40</v>
      </c>
      <c r="DH70" t="s">
        <v>3</v>
      </c>
      <c r="DI70" t="s">
        <v>40</v>
      </c>
      <c r="DJ70" t="s">
        <v>40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1007</v>
      </c>
      <c r="DV70" t="s">
        <v>38</v>
      </c>
      <c r="DW70" t="s">
        <v>38</v>
      </c>
      <c r="DX70">
        <v>100</v>
      </c>
      <c r="EE70">
        <v>31265815</v>
      </c>
      <c r="EF70">
        <v>2</v>
      </c>
      <c r="EG70" t="s">
        <v>41</v>
      </c>
      <c r="EH70">
        <v>0</v>
      </c>
      <c r="EI70" t="s">
        <v>3</v>
      </c>
      <c r="EJ70">
        <v>1</v>
      </c>
      <c r="EK70">
        <v>1003</v>
      </c>
      <c r="EL70" t="s">
        <v>68</v>
      </c>
      <c r="EM70" t="s">
        <v>69</v>
      </c>
      <c r="EO70" t="s">
        <v>44</v>
      </c>
      <c r="EQ70">
        <v>131584</v>
      </c>
      <c r="ER70">
        <v>729</v>
      </c>
      <c r="ES70">
        <v>0</v>
      </c>
      <c r="ET70">
        <v>0</v>
      </c>
      <c r="EU70">
        <v>0</v>
      </c>
      <c r="EV70">
        <v>729</v>
      </c>
      <c r="EW70">
        <v>97.2</v>
      </c>
      <c r="EX70">
        <v>0</v>
      </c>
      <c r="EY70">
        <v>0</v>
      </c>
      <c r="FQ70">
        <v>0</v>
      </c>
      <c r="FR70">
        <f t="shared" si="63"/>
        <v>0</v>
      </c>
      <c r="FS70">
        <v>0</v>
      </c>
      <c r="FV70" t="s">
        <v>45</v>
      </c>
      <c r="FW70" t="s">
        <v>46</v>
      </c>
      <c r="FX70">
        <v>80</v>
      </c>
      <c r="FY70">
        <v>45</v>
      </c>
      <c r="GA70" t="s">
        <v>3</v>
      </c>
      <c r="GD70">
        <v>0</v>
      </c>
      <c r="GF70">
        <v>-286385310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64"/>
        <v>0</v>
      </c>
      <c r="GM70">
        <f t="shared" si="54"/>
        <v>10708.11</v>
      </c>
      <c r="GN70">
        <f t="shared" si="55"/>
        <v>10708.11</v>
      </c>
      <c r="GO70">
        <f t="shared" si="56"/>
        <v>0</v>
      </c>
      <c r="GP70">
        <f t="shared" si="57"/>
        <v>0</v>
      </c>
      <c r="GR70">
        <v>0</v>
      </c>
      <c r="GS70">
        <v>3</v>
      </c>
      <c r="GT70">
        <v>0</v>
      </c>
      <c r="GU70" t="s">
        <v>3</v>
      </c>
      <c r="GV70">
        <f t="shared" si="58"/>
        <v>0</v>
      </c>
      <c r="GW70">
        <v>1</v>
      </c>
      <c r="GX70">
        <f t="shared" si="65"/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C71">
        <f>ROW(SmtRes!A135)</f>
        <v>135</v>
      </c>
      <c r="D71">
        <f>ROW(EtalonRes!A118)</f>
        <v>118</v>
      </c>
      <c r="E71" t="s">
        <v>197</v>
      </c>
      <c r="F71" t="s">
        <v>198</v>
      </c>
      <c r="G71" t="s">
        <v>199</v>
      </c>
      <c r="H71" t="s">
        <v>200</v>
      </c>
      <c r="I71">
        <f>ROUND(50/100,9)</f>
        <v>0.5</v>
      </c>
      <c r="J71">
        <v>0</v>
      </c>
      <c r="O71">
        <f t="shared" si="26"/>
        <v>10640.03</v>
      </c>
      <c r="P71">
        <f t="shared" si="27"/>
        <v>5717.87</v>
      </c>
      <c r="Q71">
        <f t="shared" si="28"/>
        <v>0</v>
      </c>
      <c r="R71">
        <f t="shared" si="29"/>
        <v>0</v>
      </c>
      <c r="S71">
        <f t="shared" si="30"/>
        <v>4922.16</v>
      </c>
      <c r="T71">
        <f t="shared" si="31"/>
        <v>0</v>
      </c>
      <c r="U71">
        <f t="shared" si="32"/>
        <v>24</v>
      </c>
      <c r="V71">
        <f t="shared" si="33"/>
        <v>0</v>
      </c>
      <c r="W71">
        <f t="shared" si="34"/>
        <v>0</v>
      </c>
      <c r="X71">
        <f t="shared" si="35"/>
        <v>4823.72</v>
      </c>
      <c r="Y71">
        <f t="shared" si="36"/>
        <v>3543.96</v>
      </c>
      <c r="AA71">
        <v>35896806</v>
      </c>
      <c r="AB71">
        <f t="shared" si="37"/>
        <v>2359.62</v>
      </c>
      <c r="AC71">
        <f t="shared" si="38"/>
        <v>1978.5</v>
      </c>
      <c r="AD71">
        <f t="shared" si="66"/>
        <v>0</v>
      </c>
      <c r="AE71">
        <f t="shared" si="67"/>
        <v>0</v>
      </c>
      <c r="AF71">
        <f t="shared" si="67"/>
        <v>381.12</v>
      </c>
      <c r="AG71">
        <f t="shared" si="40"/>
        <v>0</v>
      </c>
      <c r="AH71">
        <f t="shared" si="68"/>
        <v>48</v>
      </c>
      <c r="AI71">
        <f t="shared" si="68"/>
        <v>0</v>
      </c>
      <c r="AJ71">
        <f t="shared" si="42"/>
        <v>0</v>
      </c>
      <c r="AK71">
        <v>2296.1</v>
      </c>
      <c r="AL71">
        <v>1978.5</v>
      </c>
      <c r="AM71">
        <v>0</v>
      </c>
      <c r="AN71">
        <v>0</v>
      </c>
      <c r="AO71">
        <v>317.60000000000002</v>
      </c>
      <c r="AP71">
        <v>0</v>
      </c>
      <c r="AQ71">
        <v>40</v>
      </c>
      <c r="AR71">
        <v>0</v>
      </c>
      <c r="AS71">
        <v>0</v>
      </c>
      <c r="AT71">
        <v>98</v>
      </c>
      <c r="AU71">
        <v>72</v>
      </c>
      <c r="AV71">
        <v>1</v>
      </c>
      <c r="AW71">
        <v>1</v>
      </c>
      <c r="AZ71">
        <v>1</v>
      </c>
      <c r="BA71">
        <v>25.83</v>
      </c>
      <c r="BB71">
        <v>1</v>
      </c>
      <c r="BC71">
        <v>5.78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1</v>
      </c>
      <c r="BJ71" t="s">
        <v>201</v>
      </c>
      <c r="BM71">
        <v>47001</v>
      </c>
      <c r="BN71">
        <v>0</v>
      </c>
      <c r="BO71" t="s">
        <v>198</v>
      </c>
      <c r="BP71">
        <v>1</v>
      </c>
      <c r="BQ71">
        <v>2</v>
      </c>
      <c r="BR71">
        <v>0</v>
      </c>
      <c r="BS71">
        <v>25.83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115</v>
      </c>
      <c r="CA71">
        <v>90</v>
      </c>
      <c r="CF71">
        <v>0</v>
      </c>
      <c r="CG71">
        <v>0</v>
      </c>
      <c r="CM71">
        <v>0</v>
      </c>
      <c r="CN71" t="s">
        <v>603</v>
      </c>
      <c r="CO71">
        <v>0</v>
      </c>
      <c r="CP71">
        <f t="shared" si="43"/>
        <v>10640.029999999999</v>
      </c>
      <c r="CQ71">
        <f t="shared" si="44"/>
        <v>11435.730000000001</v>
      </c>
      <c r="CR71">
        <f t="shared" si="45"/>
        <v>0</v>
      </c>
      <c r="CS71">
        <f t="shared" si="46"/>
        <v>0</v>
      </c>
      <c r="CT71">
        <f t="shared" si="47"/>
        <v>9844.3295999999991</v>
      </c>
      <c r="CU71">
        <f t="shared" si="48"/>
        <v>0</v>
      </c>
      <c r="CV71">
        <f t="shared" si="49"/>
        <v>48</v>
      </c>
      <c r="CW71">
        <f t="shared" si="50"/>
        <v>0</v>
      </c>
      <c r="CX71">
        <f t="shared" si="51"/>
        <v>0</v>
      </c>
      <c r="CY71">
        <f t="shared" si="52"/>
        <v>4823.7168000000001</v>
      </c>
      <c r="CZ71">
        <f t="shared" si="53"/>
        <v>3543.9552000000003</v>
      </c>
      <c r="DC71" t="s">
        <v>3</v>
      </c>
      <c r="DD71" t="s">
        <v>3</v>
      </c>
      <c r="DE71" t="s">
        <v>40</v>
      </c>
      <c r="DF71" t="s">
        <v>40</v>
      </c>
      <c r="DG71" t="s">
        <v>40</v>
      </c>
      <c r="DH71" t="s">
        <v>3</v>
      </c>
      <c r="DI71" t="s">
        <v>40</v>
      </c>
      <c r="DJ71" t="s">
        <v>40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1005</v>
      </c>
      <c r="DV71" t="s">
        <v>200</v>
      </c>
      <c r="DW71" t="s">
        <v>200</v>
      </c>
      <c r="DX71">
        <v>100</v>
      </c>
      <c r="EE71">
        <v>31265909</v>
      </c>
      <c r="EF71">
        <v>2</v>
      </c>
      <c r="EG71" t="s">
        <v>41</v>
      </c>
      <c r="EH71">
        <v>0</v>
      </c>
      <c r="EI71" t="s">
        <v>3</v>
      </c>
      <c r="EJ71">
        <v>1</v>
      </c>
      <c r="EK71">
        <v>47001</v>
      </c>
      <c r="EL71" t="s">
        <v>202</v>
      </c>
      <c r="EM71" t="s">
        <v>203</v>
      </c>
      <c r="EO71" t="s">
        <v>44</v>
      </c>
      <c r="EQ71">
        <v>512</v>
      </c>
      <c r="ER71">
        <v>2296.1</v>
      </c>
      <c r="ES71">
        <v>1978.5</v>
      </c>
      <c r="ET71">
        <v>0</v>
      </c>
      <c r="EU71">
        <v>0</v>
      </c>
      <c r="EV71">
        <v>317.60000000000002</v>
      </c>
      <c r="EW71">
        <v>40</v>
      </c>
      <c r="EX71">
        <v>0</v>
      </c>
      <c r="EY71">
        <v>0</v>
      </c>
      <c r="FQ71">
        <v>0</v>
      </c>
      <c r="FR71">
        <f t="shared" si="63"/>
        <v>0</v>
      </c>
      <c r="FS71">
        <v>0</v>
      </c>
      <c r="FV71" t="s">
        <v>45</v>
      </c>
      <c r="FW71" t="s">
        <v>46</v>
      </c>
      <c r="FX71">
        <v>115</v>
      </c>
      <c r="FY71">
        <v>90</v>
      </c>
      <c r="GA71" t="s">
        <v>3</v>
      </c>
      <c r="GD71">
        <v>0</v>
      </c>
      <c r="GF71">
        <v>-1954285471</v>
      </c>
      <c r="GG71">
        <v>2</v>
      </c>
      <c r="GH71">
        <v>1</v>
      </c>
      <c r="GI71">
        <v>2</v>
      </c>
      <c r="GJ71">
        <v>0</v>
      </c>
      <c r="GK71">
        <f>ROUND(R71*(R12)/100,2)</f>
        <v>0</v>
      </c>
      <c r="GL71">
        <f t="shared" si="64"/>
        <v>0</v>
      </c>
      <c r="GM71">
        <f t="shared" si="54"/>
        <v>19007.71</v>
      </c>
      <c r="GN71">
        <f t="shared" si="55"/>
        <v>19007.71</v>
      </c>
      <c r="GO71">
        <f t="shared" si="56"/>
        <v>0</v>
      </c>
      <c r="GP71">
        <f t="shared" si="57"/>
        <v>0</v>
      </c>
      <c r="GR71">
        <v>0</v>
      </c>
      <c r="GS71">
        <v>3</v>
      </c>
      <c r="GT71">
        <v>0</v>
      </c>
      <c r="GU71" t="s">
        <v>3</v>
      </c>
      <c r="GV71">
        <f t="shared" si="58"/>
        <v>0</v>
      </c>
      <c r="GW71">
        <v>1</v>
      </c>
      <c r="GX71">
        <f t="shared" si="65"/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C72">
        <f>ROW(SmtRes!A140)</f>
        <v>140</v>
      </c>
      <c r="D72">
        <f>ROW(EtalonRes!A123)</f>
        <v>123</v>
      </c>
      <c r="E72" t="s">
        <v>204</v>
      </c>
      <c r="F72" t="s">
        <v>205</v>
      </c>
      <c r="G72" t="s">
        <v>206</v>
      </c>
      <c r="H72" t="s">
        <v>200</v>
      </c>
      <c r="I72">
        <f>ROUND(50/100,9)</f>
        <v>0.5</v>
      </c>
      <c r="J72">
        <v>0</v>
      </c>
      <c r="O72">
        <f t="shared" si="26"/>
        <v>2078.5300000000002</v>
      </c>
      <c r="P72">
        <f t="shared" si="27"/>
        <v>85.03</v>
      </c>
      <c r="Q72">
        <f t="shared" si="28"/>
        <v>1208.01</v>
      </c>
      <c r="R72">
        <f t="shared" si="29"/>
        <v>492.58</v>
      </c>
      <c r="S72">
        <f t="shared" si="30"/>
        <v>785.49</v>
      </c>
      <c r="T72">
        <f t="shared" si="31"/>
        <v>0</v>
      </c>
      <c r="U72">
        <f t="shared" si="32"/>
        <v>3.5939999999999999</v>
      </c>
      <c r="V72">
        <f t="shared" si="33"/>
        <v>1.6440000000000001</v>
      </c>
      <c r="W72">
        <f t="shared" si="34"/>
        <v>0</v>
      </c>
      <c r="X72">
        <f t="shared" si="35"/>
        <v>1252.51</v>
      </c>
      <c r="Y72">
        <f t="shared" si="36"/>
        <v>920.21</v>
      </c>
      <c r="AA72">
        <v>35896806</v>
      </c>
      <c r="AB72">
        <f t="shared" si="37"/>
        <v>446.9</v>
      </c>
      <c r="AC72">
        <f t="shared" si="38"/>
        <v>24.4</v>
      </c>
      <c r="AD72">
        <f t="shared" si="66"/>
        <v>361.68</v>
      </c>
      <c r="AE72">
        <f t="shared" si="67"/>
        <v>38.14</v>
      </c>
      <c r="AF72">
        <f t="shared" si="67"/>
        <v>60.82</v>
      </c>
      <c r="AG72">
        <f t="shared" si="40"/>
        <v>0</v>
      </c>
      <c r="AH72">
        <f t="shared" si="68"/>
        <v>7.1879999999999997</v>
      </c>
      <c r="AI72">
        <f t="shared" si="68"/>
        <v>3.2880000000000003</v>
      </c>
      <c r="AJ72">
        <f t="shared" si="42"/>
        <v>0</v>
      </c>
      <c r="AK72">
        <v>376.48</v>
      </c>
      <c r="AL72">
        <v>24.4</v>
      </c>
      <c r="AM72">
        <v>301.39999999999998</v>
      </c>
      <c r="AN72">
        <v>31.78</v>
      </c>
      <c r="AO72">
        <v>50.68</v>
      </c>
      <c r="AP72">
        <v>0</v>
      </c>
      <c r="AQ72">
        <v>5.99</v>
      </c>
      <c r="AR72">
        <v>2.74</v>
      </c>
      <c r="AS72">
        <v>0</v>
      </c>
      <c r="AT72">
        <v>98</v>
      </c>
      <c r="AU72">
        <v>72</v>
      </c>
      <c r="AV72">
        <v>1</v>
      </c>
      <c r="AW72">
        <v>1</v>
      </c>
      <c r="AZ72">
        <v>1</v>
      </c>
      <c r="BA72">
        <v>25.83</v>
      </c>
      <c r="BB72">
        <v>6.68</v>
      </c>
      <c r="BC72">
        <v>6.97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207</v>
      </c>
      <c r="BM72">
        <v>47001</v>
      </c>
      <c r="BN72">
        <v>0</v>
      </c>
      <c r="BO72" t="s">
        <v>205</v>
      </c>
      <c r="BP72">
        <v>1</v>
      </c>
      <c r="BQ72">
        <v>2</v>
      </c>
      <c r="BR72">
        <v>0</v>
      </c>
      <c r="BS72">
        <v>25.83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115</v>
      </c>
      <c r="CA72">
        <v>90</v>
      </c>
      <c r="CF72">
        <v>0</v>
      </c>
      <c r="CG72">
        <v>0</v>
      </c>
      <c r="CM72">
        <v>0</v>
      </c>
      <c r="CN72" t="s">
        <v>603</v>
      </c>
      <c r="CO72">
        <v>0</v>
      </c>
      <c r="CP72">
        <f t="shared" si="43"/>
        <v>2078.5299999999997</v>
      </c>
      <c r="CQ72">
        <f t="shared" si="44"/>
        <v>170.06799999999998</v>
      </c>
      <c r="CR72">
        <f t="shared" si="45"/>
        <v>2416.0223999999998</v>
      </c>
      <c r="CS72">
        <f t="shared" si="46"/>
        <v>985.1561999999999</v>
      </c>
      <c r="CT72">
        <f t="shared" si="47"/>
        <v>1570.9805999999999</v>
      </c>
      <c r="CU72">
        <f t="shared" si="48"/>
        <v>0</v>
      </c>
      <c r="CV72">
        <f t="shared" si="49"/>
        <v>7.1879999999999997</v>
      </c>
      <c r="CW72">
        <f t="shared" si="50"/>
        <v>3.2880000000000003</v>
      </c>
      <c r="CX72">
        <f t="shared" si="51"/>
        <v>0</v>
      </c>
      <c r="CY72">
        <f t="shared" si="52"/>
        <v>1252.5086000000001</v>
      </c>
      <c r="CZ72">
        <f t="shared" si="53"/>
        <v>920.21039999999994</v>
      </c>
      <c r="DC72" t="s">
        <v>3</v>
      </c>
      <c r="DD72" t="s">
        <v>3</v>
      </c>
      <c r="DE72" t="s">
        <v>40</v>
      </c>
      <c r="DF72" t="s">
        <v>40</v>
      </c>
      <c r="DG72" t="s">
        <v>40</v>
      </c>
      <c r="DH72" t="s">
        <v>3</v>
      </c>
      <c r="DI72" t="s">
        <v>40</v>
      </c>
      <c r="DJ72" t="s">
        <v>40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1005</v>
      </c>
      <c r="DV72" t="s">
        <v>200</v>
      </c>
      <c r="DW72" t="s">
        <v>200</v>
      </c>
      <c r="DX72">
        <v>100</v>
      </c>
      <c r="EE72">
        <v>31265909</v>
      </c>
      <c r="EF72">
        <v>2</v>
      </c>
      <c r="EG72" t="s">
        <v>41</v>
      </c>
      <c r="EH72">
        <v>0</v>
      </c>
      <c r="EI72" t="s">
        <v>3</v>
      </c>
      <c r="EJ72">
        <v>1</v>
      </c>
      <c r="EK72">
        <v>47001</v>
      </c>
      <c r="EL72" t="s">
        <v>202</v>
      </c>
      <c r="EM72" t="s">
        <v>203</v>
      </c>
      <c r="EO72" t="s">
        <v>44</v>
      </c>
      <c r="EQ72">
        <v>512</v>
      </c>
      <c r="ER72">
        <v>376.48</v>
      </c>
      <c r="ES72">
        <v>24.4</v>
      </c>
      <c r="ET72">
        <v>301.39999999999998</v>
      </c>
      <c r="EU72">
        <v>31.78</v>
      </c>
      <c r="EV72">
        <v>50.68</v>
      </c>
      <c r="EW72">
        <v>5.99</v>
      </c>
      <c r="EX72">
        <v>2.74</v>
      </c>
      <c r="EY72">
        <v>0</v>
      </c>
      <c r="FQ72">
        <v>0</v>
      </c>
      <c r="FR72">
        <f t="shared" si="63"/>
        <v>0</v>
      </c>
      <c r="FS72">
        <v>0</v>
      </c>
      <c r="FV72" t="s">
        <v>45</v>
      </c>
      <c r="FW72" t="s">
        <v>46</v>
      </c>
      <c r="FX72">
        <v>115</v>
      </c>
      <c r="FY72">
        <v>90</v>
      </c>
      <c r="GA72" t="s">
        <v>3</v>
      </c>
      <c r="GD72">
        <v>0</v>
      </c>
      <c r="GF72">
        <v>-1126125750</v>
      </c>
      <c r="GG72">
        <v>2</v>
      </c>
      <c r="GH72">
        <v>1</v>
      </c>
      <c r="GI72">
        <v>2</v>
      </c>
      <c r="GJ72">
        <v>0</v>
      </c>
      <c r="GK72">
        <f>ROUND(R72*(R12)/100,2)</f>
        <v>0</v>
      </c>
      <c r="GL72">
        <f t="shared" si="64"/>
        <v>0</v>
      </c>
      <c r="GM72">
        <f t="shared" si="54"/>
        <v>4251.25</v>
      </c>
      <c r="GN72">
        <f t="shared" si="55"/>
        <v>4251.25</v>
      </c>
      <c r="GO72">
        <f t="shared" si="56"/>
        <v>0</v>
      </c>
      <c r="GP72">
        <f t="shared" si="57"/>
        <v>0</v>
      </c>
      <c r="GR72">
        <v>0</v>
      </c>
      <c r="GS72">
        <v>3</v>
      </c>
      <c r="GT72">
        <v>0</v>
      </c>
      <c r="GU72" t="s">
        <v>3</v>
      </c>
      <c r="GV72">
        <f t="shared" si="58"/>
        <v>0</v>
      </c>
      <c r="GW72">
        <v>1</v>
      </c>
      <c r="GX72">
        <f t="shared" si="65"/>
        <v>0</v>
      </c>
      <c r="HA72">
        <v>0</v>
      </c>
      <c r="HB72">
        <v>0</v>
      </c>
      <c r="IK72">
        <v>0</v>
      </c>
    </row>
    <row r="73" spans="1:245" x14ac:dyDescent="0.2">
      <c r="A73">
        <v>18</v>
      </c>
      <c r="B73">
        <v>1</v>
      </c>
      <c r="C73">
        <v>140</v>
      </c>
      <c r="E73" t="s">
        <v>208</v>
      </c>
      <c r="F73" t="s">
        <v>209</v>
      </c>
      <c r="G73" t="s">
        <v>210</v>
      </c>
      <c r="H73" t="s">
        <v>211</v>
      </c>
      <c r="I73">
        <f>I72*J73</f>
        <v>1</v>
      </c>
      <c r="J73">
        <v>2</v>
      </c>
      <c r="O73">
        <f t="shared" si="26"/>
        <v>134.55000000000001</v>
      </c>
      <c r="P73">
        <f t="shared" si="27"/>
        <v>134.55000000000001</v>
      </c>
      <c r="Q73">
        <f t="shared" si="28"/>
        <v>0</v>
      </c>
      <c r="R73">
        <f t="shared" si="29"/>
        <v>0</v>
      </c>
      <c r="S73">
        <f t="shared" si="30"/>
        <v>0</v>
      </c>
      <c r="T73">
        <f t="shared" si="31"/>
        <v>0</v>
      </c>
      <c r="U73">
        <f t="shared" si="32"/>
        <v>0</v>
      </c>
      <c r="V73">
        <f t="shared" si="33"/>
        <v>0</v>
      </c>
      <c r="W73">
        <f t="shared" si="34"/>
        <v>0</v>
      </c>
      <c r="X73">
        <f t="shared" si="35"/>
        <v>0</v>
      </c>
      <c r="Y73">
        <f t="shared" si="36"/>
        <v>0</v>
      </c>
      <c r="AA73">
        <v>35896806</v>
      </c>
      <c r="AB73">
        <f t="shared" si="37"/>
        <v>146.25</v>
      </c>
      <c r="AC73">
        <f t="shared" si="38"/>
        <v>146.25</v>
      </c>
      <c r="AD73">
        <f>ROUND((((ET73)-(EU73))+AE73),2)</f>
        <v>0</v>
      </c>
      <c r="AE73">
        <f>ROUND((EU73),2)</f>
        <v>0</v>
      </c>
      <c r="AF73">
        <f>ROUND((EV73),2)</f>
        <v>0</v>
      </c>
      <c r="AG73">
        <f t="shared" si="40"/>
        <v>0</v>
      </c>
      <c r="AH73">
        <f>(EW73)</f>
        <v>0</v>
      </c>
      <c r="AI73">
        <f>(EX73)</f>
        <v>0</v>
      </c>
      <c r="AJ73">
        <f t="shared" si="42"/>
        <v>0</v>
      </c>
      <c r="AK73">
        <v>146.25</v>
      </c>
      <c r="AL73">
        <v>146.25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98</v>
      </c>
      <c r="AU73">
        <v>72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0.92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1</v>
      </c>
      <c r="BJ73" t="s">
        <v>212</v>
      </c>
      <c r="BM73">
        <v>47001</v>
      </c>
      <c r="BN73">
        <v>0</v>
      </c>
      <c r="BO73" t="s">
        <v>209</v>
      </c>
      <c r="BP73">
        <v>1</v>
      </c>
      <c r="BQ73">
        <v>2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115</v>
      </c>
      <c r="CA73">
        <v>90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43"/>
        <v>134.55000000000001</v>
      </c>
      <c r="CQ73">
        <f t="shared" si="44"/>
        <v>134.55000000000001</v>
      </c>
      <c r="CR73">
        <f t="shared" si="45"/>
        <v>0</v>
      </c>
      <c r="CS73">
        <f t="shared" si="46"/>
        <v>0</v>
      </c>
      <c r="CT73">
        <f t="shared" si="47"/>
        <v>0</v>
      </c>
      <c r="CU73">
        <f t="shared" si="48"/>
        <v>0</v>
      </c>
      <c r="CV73">
        <f t="shared" si="49"/>
        <v>0</v>
      </c>
      <c r="CW73">
        <f t="shared" si="50"/>
        <v>0</v>
      </c>
      <c r="CX73">
        <f t="shared" si="51"/>
        <v>0</v>
      </c>
      <c r="CY73">
        <f t="shared" si="52"/>
        <v>0</v>
      </c>
      <c r="CZ73">
        <f t="shared" si="53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1009</v>
      </c>
      <c r="DV73" t="s">
        <v>211</v>
      </c>
      <c r="DW73" t="s">
        <v>211</v>
      </c>
      <c r="DX73">
        <v>1</v>
      </c>
      <c r="EE73">
        <v>31265909</v>
      </c>
      <c r="EF73">
        <v>2</v>
      </c>
      <c r="EG73" t="s">
        <v>41</v>
      </c>
      <c r="EH73">
        <v>0</v>
      </c>
      <c r="EI73" t="s">
        <v>3</v>
      </c>
      <c r="EJ73">
        <v>1</v>
      </c>
      <c r="EK73">
        <v>47001</v>
      </c>
      <c r="EL73" t="s">
        <v>202</v>
      </c>
      <c r="EM73" t="s">
        <v>203</v>
      </c>
      <c r="EO73" t="s">
        <v>3</v>
      </c>
      <c r="EQ73">
        <v>0</v>
      </c>
      <c r="ER73">
        <v>146.25</v>
      </c>
      <c r="ES73">
        <v>146.25</v>
      </c>
      <c r="ET73">
        <v>0</v>
      </c>
      <c r="EU73">
        <v>0</v>
      </c>
      <c r="EV73">
        <v>0</v>
      </c>
      <c r="EW73">
        <v>0</v>
      </c>
      <c r="EX73">
        <v>0</v>
      </c>
      <c r="FQ73">
        <v>0</v>
      </c>
      <c r="FR73">
        <f t="shared" si="63"/>
        <v>0</v>
      </c>
      <c r="FS73">
        <v>0</v>
      </c>
      <c r="FV73" t="s">
        <v>45</v>
      </c>
      <c r="FW73" t="s">
        <v>46</v>
      </c>
      <c r="FX73">
        <v>115</v>
      </c>
      <c r="FY73">
        <v>90</v>
      </c>
      <c r="GA73" t="s">
        <v>3</v>
      </c>
      <c r="GD73">
        <v>0</v>
      </c>
      <c r="GF73">
        <v>-1440369693</v>
      </c>
      <c r="GG73">
        <v>2</v>
      </c>
      <c r="GH73">
        <v>1</v>
      </c>
      <c r="GI73">
        <v>2</v>
      </c>
      <c r="GJ73">
        <v>0</v>
      </c>
      <c r="GK73">
        <f>ROUND(R73*(R12)/100,2)</f>
        <v>0</v>
      </c>
      <c r="GL73">
        <f t="shared" si="64"/>
        <v>0</v>
      </c>
      <c r="GM73">
        <f t="shared" si="54"/>
        <v>134.55000000000001</v>
      </c>
      <c r="GN73">
        <f t="shared" si="55"/>
        <v>134.55000000000001</v>
      </c>
      <c r="GO73">
        <f t="shared" si="56"/>
        <v>0</v>
      </c>
      <c r="GP73">
        <f t="shared" si="57"/>
        <v>0</v>
      </c>
      <c r="GR73">
        <v>0</v>
      </c>
      <c r="GS73">
        <v>3</v>
      </c>
      <c r="GT73">
        <v>0</v>
      </c>
      <c r="GU73" t="s">
        <v>3</v>
      </c>
      <c r="GV73">
        <f t="shared" si="58"/>
        <v>0</v>
      </c>
      <c r="GW73">
        <v>1</v>
      </c>
      <c r="GX73">
        <f t="shared" si="65"/>
        <v>0</v>
      </c>
      <c r="HA73">
        <v>0</v>
      </c>
      <c r="HB73">
        <v>0</v>
      </c>
      <c r="IK73">
        <v>0</v>
      </c>
    </row>
    <row r="74" spans="1:245" x14ac:dyDescent="0.2">
      <c r="A74">
        <v>17</v>
      </c>
      <c r="B74">
        <v>1</v>
      </c>
      <c r="E74" t="s">
        <v>213</v>
      </c>
      <c r="F74" t="s">
        <v>214</v>
      </c>
      <c r="G74" t="s">
        <v>215</v>
      </c>
      <c r="H74" t="s">
        <v>23</v>
      </c>
      <c r="I74">
        <v>15.35</v>
      </c>
      <c r="J74">
        <v>0</v>
      </c>
      <c r="O74">
        <f>0</f>
        <v>0</v>
      </c>
      <c r="P74">
        <f>0</f>
        <v>0</v>
      </c>
      <c r="Q74">
        <f>0</f>
        <v>0</v>
      </c>
      <c r="R74">
        <f>0</f>
        <v>0</v>
      </c>
      <c r="S74">
        <f>0</f>
        <v>0</v>
      </c>
      <c r="T74">
        <f>0</f>
        <v>0</v>
      </c>
      <c r="U74">
        <f>0</f>
        <v>0</v>
      </c>
      <c r="V74">
        <f>0</f>
        <v>0</v>
      </c>
      <c r="W74">
        <f>0</f>
        <v>0</v>
      </c>
      <c r="X74">
        <f>0</f>
        <v>0</v>
      </c>
      <c r="Y74">
        <f>0</f>
        <v>0</v>
      </c>
      <c r="AA74">
        <v>35896806</v>
      </c>
      <c r="AB74">
        <f>ROUND((AK74),2)</f>
        <v>3.96</v>
      </c>
      <c r="AC74">
        <f>0</f>
        <v>0</v>
      </c>
      <c r="AD74">
        <f>0</f>
        <v>0</v>
      </c>
      <c r="AE74">
        <f>0</f>
        <v>0</v>
      </c>
      <c r="AF74">
        <f>0</f>
        <v>0</v>
      </c>
      <c r="AG74">
        <f>0</f>
        <v>0</v>
      </c>
      <c r="AH74">
        <f>0</f>
        <v>0</v>
      </c>
      <c r="AI74">
        <f>0</f>
        <v>0</v>
      </c>
      <c r="AJ74">
        <f>0</f>
        <v>0</v>
      </c>
      <c r="AK74">
        <v>3.96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10.91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0</v>
      </c>
      <c r="BI74">
        <v>1</v>
      </c>
      <c r="BJ74" t="s">
        <v>216</v>
      </c>
      <c r="BM74">
        <v>700004</v>
      </c>
      <c r="BN74">
        <v>0</v>
      </c>
      <c r="BO74" t="s">
        <v>214</v>
      </c>
      <c r="BP74">
        <v>1</v>
      </c>
      <c r="BQ74">
        <v>19</v>
      </c>
      <c r="BR74">
        <v>0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AB74*AZ74</f>
        <v>43.203600000000002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1013</v>
      </c>
      <c r="DV74" t="s">
        <v>23</v>
      </c>
      <c r="DW74" t="s">
        <v>23</v>
      </c>
      <c r="DX74">
        <v>1</v>
      </c>
      <c r="EE74">
        <v>31266032</v>
      </c>
      <c r="EF74">
        <v>19</v>
      </c>
      <c r="EG74" t="s">
        <v>25</v>
      </c>
      <c r="EH74">
        <v>0</v>
      </c>
      <c r="EI74" t="s">
        <v>3</v>
      </c>
      <c r="EJ74">
        <v>1</v>
      </c>
      <c r="EK74">
        <v>700004</v>
      </c>
      <c r="EL74" t="s">
        <v>26</v>
      </c>
      <c r="EM74" t="s">
        <v>27</v>
      </c>
      <c r="EO74" t="s">
        <v>3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FQ74">
        <v>0</v>
      </c>
      <c r="FR74">
        <f t="shared" si="63"/>
        <v>0</v>
      </c>
      <c r="FS74">
        <v>0</v>
      </c>
      <c r="FX74">
        <v>0</v>
      </c>
      <c r="FY74">
        <v>0</v>
      </c>
      <c r="GA74" t="s">
        <v>3</v>
      </c>
      <c r="GD74">
        <v>0</v>
      </c>
      <c r="GF74">
        <v>27595955</v>
      </c>
      <c r="GG74">
        <v>2</v>
      </c>
      <c r="GH74">
        <v>1</v>
      </c>
      <c r="GI74">
        <v>2</v>
      </c>
      <c r="GJ74">
        <v>2</v>
      </c>
      <c r="GK74">
        <f>ROUND(R74*(R12)/100,2)</f>
        <v>0</v>
      </c>
      <c r="GL74">
        <f t="shared" si="64"/>
        <v>0</v>
      </c>
      <c r="GM74">
        <f>ROUND(CP74*I74,2)</f>
        <v>663.18</v>
      </c>
      <c r="GN74">
        <f>IF(OR(BI74=0,BI74=1),ROUND(CP74*I74,2),0)</f>
        <v>663.18</v>
      </c>
      <c r="GO74">
        <f>IF(BI74=2,ROUND(CP74*I74,2),0)</f>
        <v>0</v>
      </c>
      <c r="GP74">
        <f>IF(BI74=4,ROUND(CP74*I74,2)+GX74,0)</f>
        <v>0</v>
      </c>
      <c r="GR74">
        <v>0</v>
      </c>
      <c r="GS74">
        <v>0</v>
      </c>
      <c r="GU74" t="s">
        <v>3</v>
      </c>
      <c r="GV74">
        <f>0</f>
        <v>0</v>
      </c>
      <c r="GW74">
        <v>1</v>
      </c>
      <c r="GX74">
        <f t="shared" si="65"/>
        <v>0</v>
      </c>
      <c r="GY74">
        <v>0</v>
      </c>
      <c r="GZ74">
        <v>0</v>
      </c>
      <c r="HA74">
        <v>0</v>
      </c>
      <c r="HB74">
        <v>0</v>
      </c>
      <c r="IK74">
        <v>0</v>
      </c>
    </row>
    <row r="75" spans="1:245" x14ac:dyDescent="0.2">
      <c r="A75">
        <v>17</v>
      </c>
      <c r="B75">
        <v>1</v>
      </c>
      <c r="E75" t="s">
        <v>217</v>
      </c>
      <c r="F75" t="s">
        <v>218</v>
      </c>
      <c r="G75" t="s">
        <v>219</v>
      </c>
      <c r="H75" t="s">
        <v>23</v>
      </c>
      <c r="I75">
        <v>15.35</v>
      </c>
      <c r="J75">
        <v>0</v>
      </c>
      <c r="O75">
        <f>0</f>
        <v>0</v>
      </c>
      <c r="P75">
        <f>0</f>
        <v>0</v>
      </c>
      <c r="Q75">
        <f>0</f>
        <v>0</v>
      </c>
      <c r="R75">
        <f>0</f>
        <v>0</v>
      </c>
      <c r="S75">
        <f>0</f>
        <v>0</v>
      </c>
      <c r="T75">
        <f>0</f>
        <v>0</v>
      </c>
      <c r="U75">
        <f>0</f>
        <v>0</v>
      </c>
      <c r="V75">
        <f>0</f>
        <v>0</v>
      </c>
      <c r="W75">
        <f>0</f>
        <v>0</v>
      </c>
      <c r="X75">
        <f>0</f>
        <v>0</v>
      </c>
      <c r="Y75">
        <f>0</f>
        <v>0</v>
      </c>
      <c r="AA75">
        <v>35896806</v>
      </c>
      <c r="AB75">
        <f>ROUND((AK75),2)</f>
        <v>29.92</v>
      </c>
      <c r="AC75">
        <f>0</f>
        <v>0</v>
      </c>
      <c r="AD75">
        <f>0</f>
        <v>0</v>
      </c>
      <c r="AE75">
        <f>0</f>
        <v>0</v>
      </c>
      <c r="AF75">
        <f>0</f>
        <v>0</v>
      </c>
      <c r="AG75">
        <f>0</f>
        <v>0</v>
      </c>
      <c r="AH75">
        <f>0</f>
        <v>0</v>
      </c>
      <c r="AI75">
        <f>0</f>
        <v>0</v>
      </c>
      <c r="AJ75">
        <f>0</f>
        <v>0</v>
      </c>
      <c r="AK75">
        <v>29.92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1</v>
      </c>
      <c r="AW75">
        <v>1</v>
      </c>
      <c r="AZ75">
        <v>7.72</v>
      </c>
      <c r="BA75">
        <v>1</v>
      </c>
      <c r="BB75">
        <v>1</v>
      </c>
      <c r="BC75">
        <v>1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1</v>
      </c>
      <c r="BJ75" t="s">
        <v>220</v>
      </c>
      <c r="BM75">
        <v>700005</v>
      </c>
      <c r="BN75">
        <v>0</v>
      </c>
      <c r="BO75" t="s">
        <v>218</v>
      </c>
      <c r="BP75">
        <v>1</v>
      </c>
      <c r="BQ75">
        <v>10</v>
      </c>
      <c r="BR75">
        <v>0</v>
      </c>
      <c r="BS75">
        <v>1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0</v>
      </c>
      <c r="CA75">
        <v>0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>AB75*AZ75</f>
        <v>230.98240000000001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C75" t="s">
        <v>3</v>
      </c>
      <c r="DD75" t="s">
        <v>3</v>
      </c>
      <c r="DE75" t="s">
        <v>3</v>
      </c>
      <c r="DF75" t="s">
        <v>3</v>
      </c>
      <c r="DG75" t="s">
        <v>3</v>
      </c>
      <c r="DH75" t="s">
        <v>3</v>
      </c>
      <c r="DI75" t="s">
        <v>3</v>
      </c>
      <c r="DJ75" t="s">
        <v>3</v>
      </c>
      <c r="DK75" t="s">
        <v>3</v>
      </c>
      <c r="DL75" t="s">
        <v>3</v>
      </c>
      <c r="DM75" t="s">
        <v>3</v>
      </c>
      <c r="DN75">
        <v>0</v>
      </c>
      <c r="DO75">
        <v>0</v>
      </c>
      <c r="DP75">
        <v>1</v>
      </c>
      <c r="DQ75">
        <v>1</v>
      </c>
      <c r="DU75">
        <v>1013</v>
      </c>
      <c r="DV75" t="s">
        <v>23</v>
      </c>
      <c r="DW75" t="s">
        <v>23</v>
      </c>
      <c r="DX75">
        <v>1</v>
      </c>
      <c r="EE75">
        <v>31266033</v>
      </c>
      <c r="EF75">
        <v>10</v>
      </c>
      <c r="EG75" t="s">
        <v>32</v>
      </c>
      <c r="EH75">
        <v>0</v>
      </c>
      <c r="EI75" t="s">
        <v>3</v>
      </c>
      <c r="EJ75">
        <v>1</v>
      </c>
      <c r="EK75">
        <v>700005</v>
      </c>
      <c r="EL75" t="s">
        <v>33</v>
      </c>
      <c r="EM75" t="s">
        <v>34</v>
      </c>
      <c r="EO75" t="s">
        <v>3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FQ75">
        <v>0</v>
      </c>
      <c r="FR75">
        <f t="shared" si="63"/>
        <v>0</v>
      </c>
      <c r="FS75">
        <v>0</v>
      </c>
      <c r="FX75">
        <v>0</v>
      </c>
      <c r="FY75">
        <v>0</v>
      </c>
      <c r="GA75" t="s">
        <v>3</v>
      </c>
      <c r="GD75">
        <v>0</v>
      </c>
      <c r="GF75">
        <v>833515714</v>
      </c>
      <c r="GG75">
        <v>2</v>
      </c>
      <c r="GH75">
        <v>1</v>
      </c>
      <c r="GI75">
        <v>2</v>
      </c>
      <c r="GJ75">
        <v>2</v>
      </c>
      <c r="GK75">
        <f>ROUND(R75*(R12)/100,2)</f>
        <v>0</v>
      </c>
      <c r="GL75">
        <f t="shared" si="64"/>
        <v>0</v>
      </c>
      <c r="GM75">
        <f>ROUND(CP75*I75,2)</f>
        <v>3545.58</v>
      </c>
      <c r="GN75">
        <f>IF(OR(BI75=0,BI75=1),ROUND(CP75*I75,2),0)</f>
        <v>3545.58</v>
      </c>
      <c r="GO75">
        <f>IF(BI75=2,ROUND(CP75*I75,2),0)</f>
        <v>0</v>
      </c>
      <c r="GP75">
        <f>IF(BI75=4,ROUND(CP75*I75,2)+GX75,0)</f>
        <v>0</v>
      </c>
      <c r="GR75">
        <v>0</v>
      </c>
      <c r="GS75">
        <v>0</v>
      </c>
      <c r="GU75" t="s">
        <v>3</v>
      </c>
      <c r="GV75">
        <f>0</f>
        <v>0</v>
      </c>
      <c r="GW75">
        <v>1</v>
      </c>
      <c r="GX75">
        <f t="shared" si="65"/>
        <v>0</v>
      </c>
      <c r="GY75">
        <v>0</v>
      </c>
      <c r="GZ75">
        <v>0</v>
      </c>
      <c r="HA75">
        <v>0</v>
      </c>
      <c r="HB75">
        <v>0</v>
      </c>
      <c r="IK75">
        <v>0</v>
      </c>
    </row>
    <row r="76" spans="1:245" x14ac:dyDescent="0.2">
      <c r="A76">
        <v>17</v>
      </c>
      <c r="B76">
        <v>1</v>
      </c>
      <c r="E76" t="s">
        <v>221</v>
      </c>
      <c r="F76" t="s">
        <v>222</v>
      </c>
      <c r="G76" t="s">
        <v>223</v>
      </c>
      <c r="H76" t="s">
        <v>50</v>
      </c>
      <c r="I76">
        <v>8.77</v>
      </c>
      <c r="J76">
        <v>0</v>
      </c>
      <c r="O76">
        <f>ROUND(CP76,2)</f>
        <v>1056.24</v>
      </c>
      <c r="P76">
        <f>ROUND(CQ76*I76,2)</f>
        <v>1056.24</v>
      </c>
      <c r="Q76">
        <f>ROUND(CR76*I76,2)</f>
        <v>0</v>
      </c>
      <c r="R76">
        <f>ROUND(CS76*I76,2)</f>
        <v>0</v>
      </c>
      <c r="S76">
        <f>ROUND(CT76*I76,2)</f>
        <v>0</v>
      </c>
      <c r="T76">
        <f>ROUND(CU76*I76,2)</f>
        <v>0</v>
      </c>
      <c r="U76">
        <f>CV76*I76</f>
        <v>0</v>
      </c>
      <c r="V76">
        <f>CW76*I76</f>
        <v>0</v>
      </c>
      <c r="W76">
        <f>ROUND(CX76*I76,2)</f>
        <v>0</v>
      </c>
      <c r="X76">
        <f>ROUND(CY76,2)</f>
        <v>0</v>
      </c>
      <c r="Y76">
        <f>ROUND(CZ76,2)</f>
        <v>0</v>
      </c>
      <c r="AA76">
        <v>35896806</v>
      </c>
      <c r="AB76">
        <f>ROUND((AC76+AD76+AF76),2)</f>
        <v>12.08</v>
      </c>
      <c r="AC76">
        <f>ROUND((ES76),2)</f>
        <v>12.08</v>
      </c>
      <c r="AD76">
        <f>ROUND((((ET76)-(EU76))+AE76),2)</f>
        <v>0</v>
      </c>
      <c r="AE76">
        <f>ROUND((EU76),2)</f>
        <v>0</v>
      </c>
      <c r="AF76">
        <f>ROUND((EV76),2)</f>
        <v>0</v>
      </c>
      <c r="AG76">
        <f>ROUND((AP76),2)</f>
        <v>0</v>
      </c>
      <c r="AH76">
        <f>(EW76)</f>
        <v>0</v>
      </c>
      <c r="AI76">
        <f>(EX76)</f>
        <v>0</v>
      </c>
      <c r="AJ76">
        <f>ROUND((AS76),2)</f>
        <v>0</v>
      </c>
      <c r="AK76">
        <v>12.08</v>
      </c>
      <c r="AL76">
        <v>12.08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9.9700000000000006</v>
      </c>
      <c r="BB76">
        <v>9.9700000000000006</v>
      </c>
      <c r="BC76">
        <v>9.9700000000000006</v>
      </c>
      <c r="BD76" t="s">
        <v>3</v>
      </c>
      <c r="BE76" t="s">
        <v>3</v>
      </c>
      <c r="BF76" t="s">
        <v>3</v>
      </c>
      <c r="BG76" t="s">
        <v>3</v>
      </c>
      <c r="BH76">
        <v>3</v>
      </c>
      <c r="BI76">
        <v>4</v>
      </c>
      <c r="BJ76" t="s">
        <v>3</v>
      </c>
      <c r="BM76">
        <v>0</v>
      </c>
      <c r="BN76">
        <v>0</v>
      </c>
      <c r="BO76" t="s">
        <v>3</v>
      </c>
      <c r="BP76">
        <v>0</v>
      </c>
      <c r="BQ76">
        <v>16</v>
      </c>
      <c r="BR76">
        <v>0</v>
      </c>
      <c r="BS76">
        <v>9.9700000000000006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>(P76+Q76+S76)</f>
        <v>1056.24</v>
      </c>
      <c r="CQ76">
        <f>AC76*BC76</f>
        <v>120.4376</v>
      </c>
      <c r="CR76">
        <f>AD76*BB76</f>
        <v>0</v>
      </c>
      <c r="CS76">
        <f>AE76*BS76</f>
        <v>0</v>
      </c>
      <c r="CT76">
        <f>AF76*BA76</f>
        <v>0</v>
      </c>
      <c r="CU76">
        <f>AG76</f>
        <v>0</v>
      </c>
      <c r="CV76">
        <f>AH76</f>
        <v>0</v>
      </c>
      <c r="CW76">
        <f>AI76</f>
        <v>0</v>
      </c>
      <c r="CX76">
        <f>AJ76</f>
        <v>0</v>
      </c>
      <c r="CY76">
        <f>(((S76+R76)*AT76)/100)</f>
        <v>0</v>
      </c>
      <c r="CZ76">
        <f>(((S76+R76)*AU76)/100)</f>
        <v>0</v>
      </c>
      <c r="DC76" t="s">
        <v>3</v>
      </c>
      <c r="DD76" t="s">
        <v>3</v>
      </c>
      <c r="DE76" t="s">
        <v>3</v>
      </c>
      <c r="DF76" t="s">
        <v>3</v>
      </c>
      <c r="DG76" t="s">
        <v>3</v>
      </c>
      <c r="DH76" t="s">
        <v>3</v>
      </c>
      <c r="DI76" t="s">
        <v>3</v>
      </c>
      <c r="DJ76" t="s">
        <v>3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1007</v>
      </c>
      <c r="DV76" t="s">
        <v>50</v>
      </c>
      <c r="DW76" t="s">
        <v>50</v>
      </c>
      <c r="DX76">
        <v>1</v>
      </c>
      <c r="EE76">
        <v>31265684</v>
      </c>
      <c r="EF76">
        <v>16</v>
      </c>
      <c r="EG76" t="s">
        <v>224</v>
      </c>
      <c r="EH76">
        <v>0</v>
      </c>
      <c r="EI76" t="s">
        <v>3</v>
      </c>
      <c r="EJ76">
        <v>4</v>
      </c>
      <c r="EK76">
        <v>0</v>
      </c>
      <c r="EL76" t="s">
        <v>225</v>
      </c>
      <c r="EM76" t="s">
        <v>226</v>
      </c>
      <c r="EO76" t="s">
        <v>3</v>
      </c>
      <c r="EQ76">
        <v>0</v>
      </c>
      <c r="ER76">
        <v>12.08</v>
      </c>
      <c r="ES76">
        <v>12.08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5</v>
      </c>
      <c r="FC76">
        <v>1</v>
      </c>
      <c r="FD76">
        <v>18</v>
      </c>
      <c r="FF76">
        <v>126</v>
      </c>
      <c r="FQ76">
        <v>0</v>
      </c>
      <c r="FR76">
        <f t="shared" si="63"/>
        <v>0</v>
      </c>
      <c r="FS76">
        <v>0</v>
      </c>
      <c r="FV76" t="s">
        <v>45</v>
      </c>
      <c r="FW76" t="s">
        <v>46</v>
      </c>
      <c r="FX76">
        <v>0</v>
      </c>
      <c r="FY76">
        <v>0</v>
      </c>
      <c r="GA76" t="s">
        <v>227</v>
      </c>
      <c r="GD76">
        <v>0</v>
      </c>
      <c r="GF76">
        <v>270239144</v>
      </c>
      <c r="GG76">
        <v>2</v>
      </c>
      <c r="GH76">
        <v>3</v>
      </c>
      <c r="GI76">
        <v>3</v>
      </c>
      <c r="GJ76">
        <v>0</v>
      </c>
      <c r="GK76">
        <f>ROUND(R76*(R12)/100,2)</f>
        <v>0</v>
      </c>
      <c r="GL76">
        <f t="shared" si="64"/>
        <v>0</v>
      </c>
      <c r="GM76">
        <f>ROUND(O76+X76+Y76+GK76,2)+GX76</f>
        <v>1056.24</v>
      </c>
      <c r="GN76">
        <f>IF(OR(BI76=0,BI76=1),ROUND(O76+X76+Y76+GK76,2),0)</f>
        <v>0</v>
      </c>
      <c r="GO76">
        <f>IF(BI76=2,ROUND(O76+X76+Y76+GK76,2),0)</f>
        <v>0</v>
      </c>
      <c r="GP76">
        <f>IF(BI76=4,ROUND(O76+X76+Y76+GK76,2)+GX76,0)</f>
        <v>1056.24</v>
      </c>
      <c r="GR76">
        <v>1</v>
      </c>
      <c r="GS76">
        <v>1</v>
      </c>
      <c r="GT76">
        <v>0</v>
      </c>
      <c r="GU76" t="s">
        <v>3</v>
      </c>
      <c r="GV76">
        <f>ROUND(GT76,2)</f>
        <v>0</v>
      </c>
      <c r="GW76">
        <v>1</v>
      </c>
      <c r="GX76">
        <f t="shared" si="65"/>
        <v>0</v>
      </c>
      <c r="HA76">
        <v>0</v>
      </c>
      <c r="HB76">
        <v>0</v>
      </c>
      <c r="IK76">
        <v>0</v>
      </c>
    </row>
    <row r="78" spans="1:245" x14ac:dyDescent="0.2">
      <c r="A78" s="2">
        <v>51</v>
      </c>
      <c r="B78" s="2">
        <f>B24</f>
        <v>1</v>
      </c>
      <c r="C78" s="2">
        <f>A24</f>
        <v>4</v>
      </c>
      <c r="D78" s="2">
        <f>ROW(A24)</f>
        <v>24</v>
      </c>
      <c r="E78" s="2"/>
      <c r="F78" s="2" t="str">
        <f>IF(F24&lt;&gt;"",F24,"")</f>
        <v>Новый раздел</v>
      </c>
      <c r="G78" s="2" t="str">
        <f>IF(G24&lt;&gt;"",G24,"")</f>
        <v>Строительно-монтажные работы</v>
      </c>
      <c r="H78" s="2">
        <v>0</v>
      </c>
      <c r="I78" s="2"/>
      <c r="J78" s="2"/>
      <c r="K78" s="2"/>
      <c r="L78" s="2"/>
      <c r="M78" s="2"/>
      <c r="N78" s="2"/>
      <c r="O78" s="2">
        <f t="shared" ref="O78:T78" si="69">ROUND(AB78,2)</f>
        <v>447091.21</v>
      </c>
      <c r="P78" s="2">
        <f t="shared" si="69"/>
        <v>351072.27</v>
      </c>
      <c r="Q78" s="2">
        <f t="shared" si="69"/>
        <v>26440.91</v>
      </c>
      <c r="R78" s="2">
        <f t="shared" si="69"/>
        <v>9937</v>
      </c>
      <c r="S78" s="2">
        <f t="shared" si="69"/>
        <v>69578.03</v>
      </c>
      <c r="T78" s="2">
        <f t="shared" si="69"/>
        <v>0</v>
      </c>
      <c r="U78" s="2">
        <f>AH78</f>
        <v>307.68641280000003</v>
      </c>
      <c r="V78" s="2">
        <f>AI78</f>
        <v>30.412819199999994</v>
      </c>
      <c r="W78" s="2">
        <f>ROUND(AJ78,2)</f>
        <v>0</v>
      </c>
      <c r="X78" s="2">
        <f>ROUND(AK78,2)</f>
        <v>68084.929999999993</v>
      </c>
      <c r="Y78" s="2">
        <f>ROUND(AL78,2)</f>
        <v>42680.56</v>
      </c>
      <c r="Z78" s="2"/>
      <c r="AA78" s="2"/>
      <c r="AB78" s="2">
        <f>ROUND(SUMIF(AA28:AA76,"=35896806",O28:O76),2)</f>
        <v>447091.21</v>
      </c>
      <c r="AC78" s="2">
        <f>ROUND(SUMIF(AA28:AA76,"=35896806",P28:P76),2)</f>
        <v>351072.27</v>
      </c>
      <c r="AD78" s="2">
        <f>ROUND(SUMIF(AA28:AA76,"=35896806",Q28:Q76),2)</f>
        <v>26440.91</v>
      </c>
      <c r="AE78" s="2">
        <f>ROUND(SUMIF(AA28:AA76,"=35896806",R28:R76),2)</f>
        <v>9937</v>
      </c>
      <c r="AF78" s="2">
        <f>ROUND(SUMIF(AA28:AA76,"=35896806",S28:S76),2)</f>
        <v>69578.03</v>
      </c>
      <c r="AG78" s="2">
        <f>ROUND(SUMIF(AA28:AA76,"=35896806",T28:T76),2)</f>
        <v>0</v>
      </c>
      <c r="AH78" s="2">
        <f>SUMIF(AA28:AA76,"=35896806",U28:U76)</f>
        <v>307.68641280000003</v>
      </c>
      <c r="AI78" s="2">
        <f>SUMIF(AA28:AA76,"=35896806",V28:V76)</f>
        <v>30.412819199999994</v>
      </c>
      <c r="AJ78" s="2">
        <f>ROUND(SUMIF(AA28:AA76,"=35896806",W28:W76),2)</f>
        <v>0</v>
      </c>
      <c r="AK78" s="2">
        <f>ROUND(SUMIF(AA28:AA76,"=35896806",X28:X76),2)</f>
        <v>68084.929999999993</v>
      </c>
      <c r="AL78" s="2">
        <f>ROUND(SUMIF(AA28:AA76,"=35896806",Y28:Y76),2)</f>
        <v>42680.56</v>
      </c>
      <c r="AM78" s="2"/>
      <c r="AN78" s="2"/>
      <c r="AO78" s="2">
        <f t="shared" ref="AO78:BC78" si="70">ROUND(BX78,2)</f>
        <v>154585.5</v>
      </c>
      <c r="AP78" s="2">
        <f t="shared" si="70"/>
        <v>0</v>
      </c>
      <c r="AQ78" s="2">
        <f t="shared" si="70"/>
        <v>0</v>
      </c>
      <c r="AR78" s="2">
        <f t="shared" si="70"/>
        <v>570397.56000000006</v>
      </c>
      <c r="AS78" s="2">
        <f t="shared" si="70"/>
        <v>276062.78999999998</v>
      </c>
      <c r="AT78" s="2">
        <f t="shared" si="70"/>
        <v>293278.53000000003</v>
      </c>
      <c r="AU78" s="2">
        <f t="shared" si="70"/>
        <v>1056.24</v>
      </c>
      <c r="AV78" s="2">
        <f t="shared" si="70"/>
        <v>196486.77</v>
      </c>
      <c r="AW78" s="2">
        <f t="shared" si="70"/>
        <v>351072.27</v>
      </c>
      <c r="AX78" s="2">
        <f t="shared" si="70"/>
        <v>154585.5</v>
      </c>
      <c r="AY78" s="2">
        <f t="shared" si="70"/>
        <v>196486.77</v>
      </c>
      <c r="AZ78" s="2">
        <f t="shared" si="70"/>
        <v>0</v>
      </c>
      <c r="BA78" s="2">
        <f t="shared" si="70"/>
        <v>0</v>
      </c>
      <c r="BB78" s="2">
        <f t="shared" si="70"/>
        <v>0</v>
      </c>
      <c r="BC78" s="2">
        <f t="shared" si="70"/>
        <v>0</v>
      </c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>
        <f>ROUND(SUMIF(AA28:AA76,"=35896806",FQ28:FQ76),2)</f>
        <v>154585.5</v>
      </c>
      <c r="BY78" s="2">
        <f>ROUND(SUMIF(AA28:AA76,"=35896806",FR28:FR76),2)</f>
        <v>0</v>
      </c>
      <c r="BZ78" s="2">
        <f>ROUND(SUMIF(AA28:AA76,"=35896806",GL28:GL76),2)</f>
        <v>0</v>
      </c>
      <c r="CA78" s="2">
        <f>ROUND(SUMIF(AA28:AA76,"=35896806",GM28:GM76),2)</f>
        <v>570397.56000000006</v>
      </c>
      <c r="CB78" s="2">
        <f>ROUND(SUMIF(AA28:AA76,"=35896806",GN28:GN76),2)</f>
        <v>276062.78999999998</v>
      </c>
      <c r="CC78" s="2">
        <f>ROUND(SUMIF(AA28:AA76,"=35896806",GO28:GO76),2)</f>
        <v>293278.53000000003</v>
      </c>
      <c r="CD78" s="2">
        <f>ROUND(SUMIF(AA28:AA76,"=35896806",GP28:GP76),2)</f>
        <v>1056.24</v>
      </c>
      <c r="CE78" s="2">
        <f>AC78-BX78</f>
        <v>196486.77000000002</v>
      </c>
      <c r="CF78" s="2">
        <f>AC78-BY78</f>
        <v>351072.27</v>
      </c>
      <c r="CG78" s="2">
        <f>BX78-BZ78</f>
        <v>154585.5</v>
      </c>
      <c r="CH78" s="2">
        <f>AC78-BX78-BY78+BZ78</f>
        <v>196486.77000000002</v>
      </c>
      <c r="CI78" s="2">
        <f>BY78-BZ78</f>
        <v>0</v>
      </c>
      <c r="CJ78" s="2">
        <f>ROUND(SUMIF(AA28:AA76,"=35896806",GX28:GX76),2)</f>
        <v>0</v>
      </c>
      <c r="CK78" s="2">
        <f>ROUND(SUMIF(AA28:AA76,"=35896806",GY28:GY76),2)</f>
        <v>0</v>
      </c>
      <c r="CL78" s="2">
        <f>ROUND(SUMIF(AA28:AA76,"=35896806",GZ28:GZ76),2)</f>
        <v>0</v>
      </c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>
        <v>0</v>
      </c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201</v>
      </c>
      <c r="F80" s="4">
        <f>ROUND(Source!O78,O80)</f>
        <v>447091.21</v>
      </c>
      <c r="G80" s="4" t="s">
        <v>228</v>
      </c>
      <c r="H80" s="4" t="s">
        <v>229</v>
      </c>
      <c r="I80" s="4"/>
      <c r="J80" s="4"/>
      <c r="K80" s="4">
        <v>201</v>
      </c>
      <c r="L80" s="4">
        <v>1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202</v>
      </c>
      <c r="F81" s="4">
        <f>ROUND(Source!P78,O81)</f>
        <v>351072.27</v>
      </c>
      <c r="G81" s="4" t="s">
        <v>230</v>
      </c>
      <c r="H81" s="4" t="s">
        <v>231</v>
      </c>
      <c r="I81" s="4"/>
      <c r="J81" s="4"/>
      <c r="K81" s="4">
        <v>202</v>
      </c>
      <c r="L81" s="4">
        <v>2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222</v>
      </c>
      <c r="F82" s="4">
        <f>ROUND(Source!AO78,O82)</f>
        <v>154585.5</v>
      </c>
      <c r="G82" s="4" t="s">
        <v>232</v>
      </c>
      <c r="H82" s="4" t="s">
        <v>233</v>
      </c>
      <c r="I82" s="4"/>
      <c r="J82" s="4"/>
      <c r="K82" s="4">
        <v>222</v>
      </c>
      <c r="L82" s="4">
        <v>3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225</v>
      </c>
      <c r="F83" s="4">
        <f>ROUND(Source!AV78,O83)</f>
        <v>196486.77</v>
      </c>
      <c r="G83" s="4" t="s">
        <v>234</v>
      </c>
      <c r="H83" s="4" t="s">
        <v>235</v>
      </c>
      <c r="I83" s="4"/>
      <c r="J83" s="4"/>
      <c r="K83" s="4">
        <v>225</v>
      </c>
      <c r="L83" s="4">
        <v>4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226</v>
      </c>
      <c r="F84" s="4">
        <f>ROUND(Source!AW78,O84)</f>
        <v>351072.27</v>
      </c>
      <c r="G84" s="4" t="s">
        <v>236</v>
      </c>
      <c r="H84" s="4" t="s">
        <v>237</v>
      </c>
      <c r="I84" s="4"/>
      <c r="J84" s="4"/>
      <c r="K84" s="4">
        <v>226</v>
      </c>
      <c r="L84" s="4">
        <v>5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1</v>
      </c>
      <c r="C85" s="4">
        <v>0</v>
      </c>
      <c r="D85" s="4">
        <v>1</v>
      </c>
      <c r="E85" s="4">
        <v>227</v>
      </c>
      <c r="F85" s="4">
        <f>ROUND(Source!AX78,O85)</f>
        <v>154585.5</v>
      </c>
      <c r="G85" s="4" t="s">
        <v>238</v>
      </c>
      <c r="H85" s="4" t="s">
        <v>239</v>
      </c>
      <c r="I85" s="4"/>
      <c r="J85" s="4"/>
      <c r="K85" s="4">
        <v>227</v>
      </c>
      <c r="L85" s="4">
        <v>6</v>
      </c>
      <c r="M85" s="4">
        <v>0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228</v>
      </c>
      <c r="F86" s="4">
        <f>ROUND(Source!AY78,O86)</f>
        <v>196486.77</v>
      </c>
      <c r="G86" s="4" t="s">
        <v>240</v>
      </c>
      <c r="H86" s="4" t="s">
        <v>241</v>
      </c>
      <c r="I86" s="4"/>
      <c r="J86" s="4"/>
      <c r="K86" s="4">
        <v>228</v>
      </c>
      <c r="L86" s="4">
        <v>7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216</v>
      </c>
      <c r="F87" s="4">
        <f>ROUND(Source!AP78,O87)</f>
        <v>0</v>
      </c>
      <c r="G87" s="4" t="s">
        <v>242</v>
      </c>
      <c r="H87" s="4" t="s">
        <v>243</v>
      </c>
      <c r="I87" s="4"/>
      <c r="J87" s="4"/>
      <c r="K87" s="4">
        <v>216</v>
      </c>
      <c r="L87" s="4">
        <v>8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223</v>
      </c>
      <c r="F88" s="4">
        <f>ROUND(Source!AQ78,O88)</f>
        <v>0</v>
      </c>
      <c r="G88" s="4" t="s">
        <v>244</v>
      </c>
      <c r="H88" s="4" t="s">
        <v>245</v>
      </c>
      <c r="I88" s="4"/>
      <c r="J88" s="4"/>
      <c r="K88" s="4">
        <v>223</v>
      </c>
      <c r="L88" s="4">
        <v>9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229</v>
      </c>
      <c r="F89" s="4">
        <f>ROUND(Source!AZ78,O89)</f>
        <v>0</v>
      </c>
      <c r="G89" s="4" t="s">
        <v>246</v>
      </c>
      <c r="H89" s="4" t="s">
        <v>247</v>
      </c>
      <c r="I89" s="4"/>
      <c r="J89" s="4"/>
      <c r="K89" s="4">
        <v>229</v>
      </c>
      <c r="L89" s="4">
        <v>10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203</v>
      </c>
      <c r="F90" s="4">
        <f>ROUND(Source!Q78,O90)</f>
        <v>26440.91</v>
      </c>
      <c r="G90" s="4" t="s">
        <v>248</v>
      </c>
      <c r="H90" s="4" t="s">
        <v>249</v>
      </c>
      <c r="I90" s="4"/>
      <c r="J90" s="4"/>
      <c r="K90" s="4">
        <v>203</v>
      </c>
      <c r="L90" s="4">
        <v>11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231</v>
      </c>
      <c r="F91" s="4">
        <f>ROUND(Source!BB78,O91)</f>
        <v>0</v>
      </c>
      <c r="G91" s="4" t="s">
        <v>250</v>
      </c>
      <c r="H91" s="4" t="s">
        <v>251</v>
      </c>
      <c r="I91" s="4"/>
      <c r="J91" s="4"/>
      <c r="K91" s="4">
        <v>231</v>
      </c>
      <c r="L91" s="4">
        <v>12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204</v>
      </c>
      <c r="F92" s="4">
        <f>ROUND(Source!R78,O92)</f>
        <v>9937</v>
      </c>
      <c r="G92" s="4" t="s">
        <v>252</v>
      </c>
      <c r="H92" s="4" t="s">
        <v>253</v>
      </c>
      <c r="I92" s="4"/>
      <c r="J92" s="4"/>
      <c r="K92" s="4">
        <v>204</v>
      </c>
      <c r="L92" s="4">
        <v>13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205</v>
      </c>
      <c r="F93" s="4">
        <f>ROUND(Source!S78,O93)</f>
        <v>69578.03</v>
      </c>
      <c r="G93" s="4" t="s">
        <v>254</v>
      </c>
      <c r="H93" s="4" t="s">
        <v>255</v>
      </c>
      <c r="I93" s="4"/>
      <c r="J93" s="4"/>
      <c r="K93" s="4">
        <v>205</v>
      </c>
      <c r="L93" s="4">
        <v>14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232</v>
      </c>
      <c r="F94" s="4">
        <f>ROUND(Source!BC78,O94)</f>
        <v>0</v>
      </c>
      <c r="G94" s="4" t="s">
        <v>256</v>
      </c>
      <c r="H94" s="4" t="s">
        <v>257</v>
      </c>
      <c r="I94" s="4"/>
      <c r="J94" s="4"/>
      <c r="K94" s="4">
        <v>232</v>
      </c>
      <c r="L94" s="4">
        <v>15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214</v>
      </c>
      <c r="F95" s="4">
        <f>ROUND(Source!AS78,O95)</f>
        <v>276062.78999999998</v>
      </c>
      <c r="G95" s="4" t="s">
        <v>258</v>
      </c>
      <c r="H95" s="4" t="s">
        <v>259</v>
      </c>
      <c r="I95" s="4"/>
      <c r="J95" s="4"/>
      <c r="K95" s="4">
        <v>214</v>
      </c>
      <c r="L95" s="4">
        <v>16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215</v>
      </c>
      <c r="F96" s="4">
        <f>ROUND(Source!AT78,O96)</f>
        <v>293278.53000000003</v>
      </c>
      <c r="G96" s="4" t="s">
        <v>260</v>
      </c>
      <c r="H96" s="4" t="s">
        <v>261</v>
      </c>
      <c r="I96" s="4"/>
      <c r="J96" s="4"/>
      <c r="K96" s="4">
        <v>215</v>
      </c>
      <c r="L96" s="4">
        <v>17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217</v>
      </c>
      <c r="F97" s="4">
        <f>ROUND(Source!AU78,O97)</f>
        <v>1056.24</v>
      </c>
      <c r="G97" s="4" t="s">
        <v>262</v>
      </c>
      <c r="H97" s="4" t="s">
        <v>263</v>
      </c>
      <c r="I97" s="4"/>
      <c r="J97" s="4"/>
      <c r="K97" s="4">
        <v>217</v>
      </c>
      <c r="L97" s="4">
        <v>18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230</v>
      </c>
      <c r="F98" s="4">
        <f>ROUND(Source!BA78,O98)</f>
        <v>0</v>
      </c>
      <c r="G98" s="4" t="s">
        <v>264</v>
      </c>
      <c r="H98" s="4" t="s">
        <v>265</v>
      </c>
      <c r="I98" s="4"/>
      <c r="J98" s="4"/>
      <c r="K98" s="4">
        <v>230</v>
      </c>
      <c r="L98" s="4">
        <v>19</v>
      </c>
      <c r="M98" s="4">
        <v>3</v>
      </c>
      <c r="N98" s="4" t="s">
        <v>3</v>
      </c>
      <c r="O98" s="4">
        <v>2</v>
      </c>
      <c r="P98" s="4"/>
      <c r="Q98" s="4"/>
      <c r="R98" s="4"/>
      <c r="S98" s="4"/>
      <c r="T98" s="4"/>
      <c r="U98" s="4"/>
      <c r="V98" s="4"/>
      <c r="W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206</v>
      </c>
      <c r="F99" s="4">
        <f>ROUND(Source!T78,O99)</f>
        <v>0</v>
      </c>
      <c r="G99" s="4" t="s">
        <v>266</v>
      </c>
      <c r="H99" s="4" t="s">
        <v>267</v>
      </c>
      <c r="I99" s="4"/>
      <c r="J99" s="4"/>
      <c r="K99" s="4">
        <v>206</v>
      </c>
      <c r="L99" s="4">
        <v>20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207</v>
      </c>
      <c r="F100" s="4">
        <f>Source!U78</f>
        <v>307.68641280000003</v>
      </c>
      <c r="G100" s="4" t="s">
        <v>268</v>
      </c>
      <c r="H100" s="4" t="s">
        <v>269</v>
      </c>
      <c r="I100" s="4"/>
      <c r="J100" s="4"/>
      <c r="K100" s="4">
        <v>207</v>
      </c>
      <c r="L100" s="4">
        <v>21</v>
      </c>
      <c r="M100" s="4">
        <v>3</v>
      </c>
      <c r="N100" s="4" t="s">
        <v>3</v>
      </c>
      <c r="O100" s="4">
        <v>-1</v>
      </c>
      <c r="P100" s="4"/>
      <c r="Q100" s="4"/>
      <c r="R100" s="4"/>
      <c r="S100" s="4"/>
      <c r="T100" s="4"/>
      <c r="U100" s="4"/>
      <c r="V100" s="4"/>
      <c r="W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208</v>
      </c>
      <c r="F101" s="4">
        <f>Source!V78</f>
        <v>30.412819199999994</v>
      </c>
      <c r="G101" s="4" t="s">
        <v>270</v>
      </c>
      <c r="H101" s="4" t="s">
        <v>271</v>
      </c>
      <c r="I101" s="4"/>
      <c r="J101" s="4"/>
      <c r="K101" s="4">
        <v>208</v>
      </c>
      <c r="L101" s="4">
        <v>22</v>
      </c>
      <c r="M101" s="4">
        <v>3</v>
      </c>
      <c r="N101" s="4" t="s">
        <v>3</v>
      </c>
      <c r="O101" s="4">
        <v>-1</v>
      </c>
      <c r="P101" s="4"/>
      <c r="Q101" s="4"/>
      <c r="R101" s="4"/>
      <c r="S101" s="4"/>
      <c r="T101" s="4"/>
      <c r="U101" s="4"/>
      <c r="V101" s="4"/>
      <c r="W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209</v>
      </c>
      <c r="F102" s="4">
        <f>ROUND(Source!W78,O102)</f>
        <v>0</v>
      </c>
      <c r="G102" s="4" t="s">
        <v>272</v>
      </c>
      <c r="H102" s="4" t="s">
        <v>273</v>
      </c>
      <c r="I102" s="4"/>
      <c r="J102" s="4"/>
      <c r="K102" s="4">
        <v>209</v>
      </c>
      <c r="L102" s="4">
        <v>23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210</v>
      </c>
      <c r="F103" s="4">
        <f>ROUND(Source!X78,O103)</f>
        <v>68084.929999999993</v>
      </c>
      <c r="G103" s="4" t="s">
        <v>274</v>
      </c>
      <c r="H103" s="4" t="s">
        <v>275</v>
      </c>
      <c r="I103" s="4"/>
      <c r="J103" s="4"/>
      <c r="K103" s="4">
        <v>210</v>
      </c>
      <c r="L103" s="4">
        <v>24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211</v>
      </c>
      <c r="F104" s="4">
        <f>ROUND(Source!Y78,O104)</f>
        <v>42680.56</v>
      </c>
      <c r="G104" s="4" t="s">
        <v>276</v>
      </c>
      <c r="H104" s="4" t="s">
        <v>277</v>
      </c>
      <c r="I104" s="4"/>
      <c r="J104" s="4"/>
      <c r="K104" s="4">
        <v>211</v>
      </c>
      <c r="L104" s="4">
        <v>25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224</v>
      </c>
      <c r="F105" s="4">
        <f>ROUND(Source!AR78,O105)</f>
        <v>570397.56000000006</v>
      </c>
      <c r="G105" s="4" t="s">
        <v>278</v>
      </c>
      <c r="H105" s="4" t="s">
        <v>279</v>
      </c>
      <c r="I105" s="4"/>
      <c r="J105" s="4"/>
      <c r="K105" s="4">
        <v>224</v>
      </c>
      <c r="L105" s="4">
        <v>26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/>
    </row>
    <row r="106" spans="1:245" x14ac:dyDescent="0.2">
      <c r="A106" s="4">
        <v>50</v>
      </c>
      <c r="B106" s="4">
        <v>1</v>
      </c>
      <c r="C106" s="4">
        <v>0</v>
      </c>
      <c r="D106" s="4">
        <v>2</v>
      </c>
      <c r="E106" s="4">
        <v>0</v>
      </c>
      <c r="F106" s="4">
        <f>ROUND(F105-F85,O106)</f>
        <v>415812.06</v>
      </c>
      <c r="G106" s="4" t="s">
        <v>280</v>
      </c>
      <c r="H106" s="4" t="s">
        <v>281</v>
      </c>
      <c r="I106" s="4"/>
      <c r="J106" s="4"/>
      <c r="K106" s="4">
        <v>212</v>
      </c>
      <c r="L106" s="4">
        <v>27</v>
      </c>
      <c r="M106" s="4">
        <v>0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/>
    </row>
    <row r="108" spans="1:245" x14ac:dyDescent="0.2">
      <c r="A108" s="1">
        <v>4</v>
      </c>
      <c r="B108" s="1">
        <v>1</v>
      </c>
      <c r="C108" s="1"/>
      <c r="D108" s="1">
        <f>ROW(A133)</f>
        <v>133</v>
      </c>
      <c r="E108" s="1"/>
      <c r="F108" s="1" t="s">
        <v>18</v>
      </c>
      <c r="G108" s="1" t="s">
        <v>282</v>
      </c>
      <c r="H108" s="1" t="s">
        <v>3</v>
      </c>
      <c r="I108" s="1">
        <v>0</v>
      </c>
      <c r="J108" s="1"/>
      <c r="K108" s="1">
        <v>-1</v>
      </c>
      <c r="L108" s="1"/>
      <c r="M108" s="1"/>
      <c r="N108" s="1"/>
      <c r="O108" s="1"/>
      <c r="P108" s="1"/>
      <c r="Q108" s="1"/>
      <c r="R108" s="1"/>
      <c r="S108" s="1"/>
      <c r="T108" s="1"/>
      <c r="U108" s="1" t="s">
        <v>3</v>
      </c>
      <c r="V108" s="1">
        <v>0</v>
      </c>
      <c r="W108" s="1"/>
      <c r="X108" s="1"/>
      <c r="Y108" s="1"/>
      <c r="Z108" s="1"/>
      <c r="AA108" s="1"/>
      <c r="AB108" s="1" t="s">
        <v>3</v>
      </c>
      <c r="AC108" s="1" t="s">
        <v>3</v>
      </c>
      <c r="AD108" s="1" t="s">
        <v>3</v>
      </c>
      <c r="AE108" s="1" t="s">
        <v>3</v>
      </c>
      <c r="AF108" s="1" t="s">
        <v>3</v>
      </c>
      <c r="AG108" s="1" t="s">
        <v>3</v>
      </c>
      <c r="AH108" s="1"/>
      <c r="AI108" s="1"/>
      <c r="AJ108" s="1"/>
      <c r="AK108" s="1"/>
      <c r="AL108" s="1"/>
      <c r="AM108" s="1"/>
      <c r="AN108" s="1"/>
      <c r="AO108" s="1"/>
      <c r="AP108" s="1" t="s">
        <v>3</v>
      </c>
      <c r="AQ108" s="1" t="s">
        <v>3</v>
      </c>
      <c r="AR108" s="1" t="s">
        <v>3</v>
      </c>
      <c r="AS108" s="1"/>
      <c r="AT108" s="1"/>
      <c r="AU108" s="1"/>
      <c r="AV108" s="1"/>
      <c r="AW108" s="1"/>
      <c r="AX108" s="1"/>
      <c r="AY108" s="1"/>
      <c r="AZ108" s="1" t="s">
        <v>3</v>
      </c>
      <c r="BA108" s="1"/>
      <c r="BB108" s="1" t="s">
        <v>3</v>
      </c>
      <c r="BC108" s="1" t="s">
        <v>3</v>
      </c>
      <c r="BD108" s="1" t="s">
        <v>3</v>
      </c>
      <c r="BE108" s="1" t="s">
        <v>3</v>
      </c>
      <c r="BF108" s="1" t="s">
        <v>3</v>
      </c>
      <c r="BG108" s="1" t="s">
        <v>3</v>
      </c>
      <c r="BH108" s="1" t="s">
        <v>3</v>
      </c>
      <c r="BI108" s="1" t="s">
        <v>3</v>
      </c>
      <c r="BJ108" s="1" t="s">
        <v>3</v>
      </c>
      <c r="BK108" s="1" t="s">
        <v>3</v>
      </c>
      <c r="BL108" s="1" t="s">
        <v>3</v>
      </c>
      <c r="BM108" s="1" t="s">
        <v>3</v>
      </c>
      <c r="BN108" s="1" t="s">
        <v>3</v>
      </c>
      <c r="BO108" s="1" t="s">
        <v>3</v>
      </c>
      <c r="BP108" s="1" t="s">
        <v>3</v>
      </c>
      <c r="BQ108" s="1"/>
      <c r="BR108" s="1"/>
      <c r="BS108" s="1"/>
      <c r="BT108" s="1"/>
      <c r="BU108" s="1"/>
      <c r="BV108" s="1"/>
      <c r="BW108" s="1"/>
      <c r="BX108" s="1">
        <v>0</v>
      </c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>
        <v>0</v>
      </c>
    </row>
    <row r="110" spans="1:245" x14ac:dyDescent="0.2">
      <c r="A110" s="2">
        <v>52</v>
      </c>
      <c r="B110" s="2">
        <f t="shared" ref="B110:G110" si="71">B133</f>
        <v>1</v>
      </c>
      <c r="C110" s="2">
        <f t="shared" si="71"/>
        <v>4</v>
      </c>
      <c r="D110" s="2">
        <f t="shared" si="71"/>
        <v>108</v>
      </c>
      <c r="E110" s="2">
        <f t="shared" si="71"/>
        <v>0</v>
      </c>
      <c r="F110" s="2" t="str">
        <f t="shared" si="71"/>
        <v>Новый раздел</v>
      </c>
      <c r="G110" s="2" t="str">
        <f t="shared" si="71"/>
        <v>Демонтаж ИВРУ в районе СП-1 и демонтаж ВЛ-0,4 кВ от КТП-2 до ИВРУ</v>
      </c>
      <c r="H110" s="2"/>
      <c r="I110" s="2"/>
      <c r="J110" s="2"/>
      <c r="K110" s="2"/>
      <c r="L110" s="2"/>
      <c r="M110" s="2"/>
      <c r="N110" s="2"/>
      <c r="O110" s="2">
        <f t="shared" ref="O110:AT110" si="72">O133</f>
        <v>17004.060000000001</v>
      </c>
      <c r="P110" s="2">
        <f t="shared" si="72"/>
        <v>0</v>
      </c>
      <c r="Q110" s="2">
        <f t="shared" si="72"/>
        <v>10400.73</v>
      </c>
      <c r="R110" s="2">
        <f t="shared" si="72"/>
        <v>3741.59</v>
      </c>
      <c r="S110" s="2">
        <f t="shared" si="72"/>
        <v>6603.33</v>
      </c>
      <c r="T110" s="2">
        <f t="shared" si="72"/>
        <v>0</v>
      </c>
      <c r="U110" s="2">
        <f t="shared" si="72"/>
        <v>28.027823999999999</v>
      </c>
      <c r="V110" s="2">
        <f t="shared" si="72"/>
        <v>12.915839999999998</v>
      </c>
      <c r="W110" s="2">
        <f t="shared" si="72"/>
        <v>0</v>
      </c>
      <c r="X110" s="2">
        <f t="shared" si="72"/>
        <v>8852.27</v>
      </c>
      <c r="Y110" s="2">
        <f t="shared" si="72"/>
        <v>5304.24</v>
      </c>
      <c r="Z110" s="2">
        <f t="shared" si="72"/>
        <v>0</v>
      </c>
      <c r="AA110" s="2">
        <f t="shared" si="72"/>
        <v>0</v>
      </c>
      <c r="AB110" s="2">
        <f t="shared" si="72"/>
        <v>17004.060000000001</v>
      </c>
      <c r="AC110" s="2">
        <f t="shared" si="72"/>
        <v>0</v>
      </c>
      <c r="AD110" s="2">
        <f t="shared" si="72"/>
        <v>10400.73</v>
      </c>
      <c r="AE110" s="2">
        <f t="shared" si="72"/>
        <v>3741.59</v>
      </c>
      <c r="AF110" s="2">
        <f t="shared" si="72"/>
        <v>6603.33</v>
      </c>
      <c r="AG110" s="2">
        <f t="shared" si="72"/>
        <v>0</v>
      </c>
      <c r="AH110" s="2">
        <f t="shared" si="72"/>
        <v>28.027823999999999</v>
      </c>
      <c r="AI110" s="2">
        <f t="shared" si="72"/>
        <v>12.915839999999998</v>
      </c>
      <c r="AJ110" s="2">
        <f t="shared" si="72"/>
        <v>0</v>
      </c>
      <c r="AK110" s="2">
        <f t="shared" si="72"/>
        <v>8852.27</v>
      </c>
      <c r="AL110" s="2">
        <f t="shared" si="72"/>
        <v>5304.24</v>
      </c>
      <c r="AM110" s="2">
        <f t="shared" si="72"/>
        <v>0</v>
      </c>
      <c r="AN110" s="2">
        <f t="shared" si="72"/>
        <v>0</v>
      </c>
      <c r="AO110" s="2">
        <f t="shared" si="72"/>
        <v>0</v>
      </c>
      <c r="AP110" s="2">
        <f t="shared" si="72"/>
        <v>0</v>
      </c>
      <c r="AQ110" s="2">
        <f t="shared" si="72"/>
        <v>0</v>
      </c>
      <c r="AR110" s="2">
        <f t="shared" si="72"/>
        <v>35074.83</v>
      </c>
      <c r="AS110" s="2">
        <f t="shared" si="72"/>
        <v>27954.01</v>
      </c>
      <c r="AT110" s="2">
        <f t="shared" si="72"/>
        <v>7120.82</v>
      </c>
      <c r="AU110" s="2">
        <f t="shared" ref="AU110:BZ110" si="73">AU133</f>
        <v>0</v>
      </c>
      <c r="AV110" s="2">
        <f t="shared" si="73"/>
        <v>0</v>
      </c>
      <c r="AW110" s="2">
        <f t="shared" si="73"/>
        <v>0</v>
      </c>
      <c r="AX110" s="2">
        <f t="shared" si="73"/>
        <v>0</v>
      </c>
      <c r="AY110" s="2">
        <f t="shared" si="73"/>
        <v>0</v>
      </c>
      <c r="AZ110" s="2">
        <f t="shared" si="73"/>
        <v>0</v>
      </c>
      <c r="BA110" s="2">
        <f t="shared" si="73"/>
        <v>0</v>
      </c>
      <c r="BB110" s="2">
        <f t="shared" si="73"/>
        <v>0</v>
      </c>
      <c r="BC110" s="2">
        <f t="shared" si="73"/>
        <v>0</v>
      </c>
      <c r="BD110" s="2">
        <f t="shared" si="73"/>
        <v>0</v>
      </c>
      <c r="BE110" s="2">
        <f t="shared" si="73"/>
        <v>0</v>
      </c>
      <c r="BF110" s="2">
        <f t="shared" si="73"/>
        <v>0</v>
      </c>
      <c r="BG110" s="2">
        <f t="shared" si="73"/>
        <v>0</v>
      </c>
      <c r="BH110" s="2">
        <f t="shared" si="73"/>
        <v>0</v>
      </c>
      <c r="BI110" s="2">
        <f t="shared" si="73"/>
        <v>0</v>
      </c>
      <c r="BJ110" s="2">
        <f t="shared" si="73"/>
        <v>0</v>
      </c>
      <c r="BK110" s="2">
        <f t="shared" si="73"/>
        <v>0</v>
      </c>
      <c r="BL110" s="2">
        <f t="shared" si="73"/>
        <v>0</v>
      </c>
      <c r="BM110" s="2">
        <f t="shared" si="73"/>
        <v>0</v>
      </c>
      <c r="BN110" s="2">
        <f t="shared" si="73"/>
        <v>0</v>
      </c>
      <c r="BO110" s="2">
        <f t="shared" si="73"/>
        <v>0</v>
      </c>
      <c r="BP110" s="2">
        <f t="shared" si="73"/>
        <v>0</v>
      </c>
      <c r="BQ110" s="2">
        <f t="shared" si="73"/>
        <v>0</v>
      </c>
      <c r="BR110" s="2">
        <f t="shared" si="73"/>
        <v>0</v>
      </c>
      <c r="BS110" s="2">
        <f t="shared" si="73"/>
        <v>0</v>
      </c>
      <c r="BT110" s="2">
        <f t="shared" si="73"/>
        <v>0</v>
      </c>
      <c r="BU110" s="2">
        <f t="shared" si="73"/>
        <v>0</v>
      </c>
      <c r="BV110" s="2">
        <f t="shared" si="73"/>
        <v>0</v>
      </c>
      <c r="BW110" s="2">
        <f t="shared" si="73"/>
        <v>0</v>
      </c>
      <c r="BX110" s="2">
        <f t="shared" si="73"/>
        <v>0</v>
      </c>
      <c r="BY110" s="2">
        <f t="shared" si="73"/>
        <v>0</v>
      </c>
      <c r="BZ110" s="2">
        <f t="shared" si="73"/>
        <v>0</v>
      </c>
      <c r="CA110" s="2">
        <f t="shared" ref="CA110:DF110" si="74">CA133</f>
        <v>35074.83</v>
      </c>
      <c r="CB110" s="2">
        <f t="shared" si="74"/>
        <v>27954.01</v>
      </c>
      <c r="CC110" s="2">
        <f t="shared" si="74"/>
        <v>7120.82</v>
      </c>
      <c r="CD110" s="2">
        <f t="shared" si="74"/>
        <v>0</v>
      </c>
      <c r="CE110" s="2">
        <f t="shared" si="74"/>
        <v>0</v>
      </c>
      <c r="CF110" s="2">
        <f t="shared" si="74"/>
        <v>0</v>
      </c>
      <c r="CG110" s="2">
        <f t="shared" si="74"/>
        <v>0</v>
      </c>
      <c r="CH110" s="2">
        <f t="shared" si="74"/>
        <v>0</v>
      </c>
      <c r="CI110" s="2">
        <f t="shared" si="74"/>
        <v>0</v>
      </c>
      <c r="CJ110" s="2">
        <f t="shared" si="74"/>
        <v>0</v>
      </c>
      <c r="CK110" s="2">
        <f t="shared" si="74"/>
        <v>0</v>
      </c>
      <c r="CL110" s="2">
        <f t="shared" si="74"/>
        <v>0</v>
      </c>
      <c r="CM110" s="2">
        <f t="shared" si="74"/>
        <v>0</v>
      </c>
      <c r="CN110" s="2">
        <f t="shared" si="74"/>
        <v>0</v>
      </c>
      <c r="CO110" s="2">
        <f t="shared" si="74"/>
        <v>0</v>
      </c>
      <c r="CP110" s="2">
        <f t="shared" si="74"/>
        <v>0</v>
      </c>
      <c r="CQ110" s="2">
        <f t="shared" si="74"/>
        <v>0</v>
      </c>
      <c r="CR110" s="2">
        <f t="shared" si="74"/>
        <v>0</v>
      </c>
      <c r="CS110" s="2">
        <f t="shared" si="74"/>
        <v>0</v>
      </c>
      <c r="CT110" s="2">
        <f t="shared" si="74"/>
        <v>0</v>
      </c>
      <c r="CU110" s="2">
        <f t="shared" si="74"/>
        <v>0</v>
      </c>
      <c r="CV110" s="2">
        <f t="shared" si="74"/>
        <v>0</v>
      </c>
      <c r="CW110" s="2">
        <f t="shared" si="74"/>
        <v>0</v>
      </c>
      <c r="CX110" s="2">
        <f t="shared" si="74"/>
        <v>0</v>
      </c>
      <c r="CY110" s="2">
        <f t="shared" si="74"/>
        <v>0</v>
      </c>
      <c r="CZ110" s="2">
        <f t="shared" si="74"/>
        <v>0</v>
      </c>
      <c r="DA110" s="2">
        <f t="shared" si="74"/>
        <v>0</v>
      </c>
      <c r="DB110" s="2">
        <f t="shared" si="74"/>
        <v>0</v>
      </c>
      <c r="DC110" s="2">
        <f t="shared" si="74"/>
        <v>0</v>
      </c>
      <c r="DD110" s="2">
        <f t="shared" si="74"/>
        <v>0</v>
      </c>
      <c r="DE110" s="2">
        <f t="shared" si="74"/>
        <v>0</v>
      </c>
      <c r="DF110" s="2">
        <f t="shared" si="74"/>
        <v>0</v>
      </c>
      <c r="DG110" s="3">
        <f t="shared" ref="DG110:EL110" si="75">DG133</f>
        <v>0</v>
      </c>
      <c r="DH110" s="3">
        <f t="shared" si="75"/>
        <v>0</v>
      </c>
      <c r="DI110" s="3">
        <f t="shared" si="75"/>
        <v>0</v>
      </c>
      <c r="DJ110" s="3">
        <f t="shared" si="75"/>
        <v>0</v>
      </c>
      <c r="DK110" s="3">
        <f t="shared" si="75"/>
        <v>0</v>
      </c>
      <c r="DL110" s="3">
        <f t="shared" si="75"/>
        <v>0</v>
      </c>
      <c r="DM110" s="3">
        <f t="shared" si="75"/>
        <v>0</v>
      </c>
      <c r="DN110" s="3">
        <f t="shared" si="75"/>
        <v>0</v>
      </c>
      <c r="DO110" s="3">
        <f t="shared" si="75"/>
        <v>0</v>
      </c>
      <c r="DP110" s="3">
        <f t="shared" si="75"/>
        <v>0</v>
      </c>
      <c r="DQ110" s="3">
        <f t="shared" si="75"/>
        <v>0</v>
      </c>
      <c r="DR110" s="3">
        <f t="shared" si="75"/>
        <v>0</v>
      </c>
      <c r="DS110" s="3">
        <f t="shared" si="75"/>
        <v>0</v>
      </c>
      <c r="DT110" s="3">
        <f t="shared" si="75"/>
        <v>0</v>
      </c>
      <c r="DU110" s="3">
        <f t="shared" si="75"/>
        <v>0</v>
      </c>
      <c r="DV110" s="3">
        <f t="shared" si="75"/>
        <v>0</v>
      </c>
      <c r="DW110" s="3">
        <f t="shared" si="75"/>
        <v>0</v>
      </c>
      <c r="DX110" s="3">
        <f t="shared" si="75"/>
        <v>0</v>
      </c>
      <c r="DY110" s="3">
        <f t="shared" si="75"/>
        <v>0</v>
      </c>
      <c r="DZ110" s="3">
        <f t="shared" si="75"/>
        <v>0</v>
      </c>
      <c r="EA110" s="3">
        <f t="shared" si="75"/>
        <v>0</v>
      </c>
      <c r="EB110" s="3">
        <f t="shared" si="75"/>
        <v>0</v>
      </c>
      <c r="EC110" s="3">
        <f t="shared" si="75"/>
        <v>0</v>
      </c>
      <c r="ED110" s="3">
        <f t="shared" si="75"/>
        <v>0</v>
      </c>
      <c r="EE110" s="3">
        <f t="shared" si="75"/>
        <v>0</v>
      </c>
      <c r="EF110" s="3">
        <f t="shared" si="75"/>
        <v>0</v>
      </c>
      <c r="EG110" s="3">
        <f t="shared" si="75"/>
        <v>0</v>
      </c>
      <c r="EH110" s="3">
        <f t="shared" si="75"/>
        <v>0</v>
      </c>
      <c r="EI110" s="3">
        <f t="shared" si="75"/>
        <v>0</v>
      </c>
      <c r="EJ110" s="3">
        <f t="shared" si="75"/>
        <v>0</v>
      </c>
      <c r="EK110" s="3">
        <f t="shared" si="75"/>
        <v>0</v>
      </c>
      <c r="EL110" s="3">
        <f t="shared" si="75"/>
        <v>0</v>
      </c>
      <c r="EM110" s="3">
        <f t="shared" ref="EM110:FR110" si="76">EM133</f>
        <v>0</v>
      </c>
      <c r="EN110" s="3">
        <f t="shared" si="76"/>
        <v>0</v>
      </c>
      <c r="EO110" s="3">
        <f t="shared" si="76"/>
        <v>0</v>
      </c>
      <c r="EP110" s="3">
        <f t="shared" si="76"/>
        <v>0</v>
      </c>
      <c r="EQ110" s="3">
        <f t="shared" si="76"/>
        <v>0</v>
      </c>
      <c r="ER110" s="3">
        <f t="shared" si="76"/>
        <v>0</v>
      </c>
      <c r="ES110" s="3">
        <f t="shared" si="76"/>
        <v>0</v>
      </c>
      <c r="ET110" s="3">
        <f t="shared" si="76"/>
        <v>0</v>
      </c>
      <c r="EU110" s="3">
        <f t="shared" si="76"/>
        <v>0</v>
      </c>
      <c r="EV110" s="3">
        <f t="shared" si="76"/>
        <v>0</v>
      </c>
      <c r="EW110" s="3">
        <f t="shared" si="76"/>
        <v>0</v>
      </c>
      <c r="EX110" s="3">
        <f t="shared" si="76"/>
        <v>0</v>
      </c>
      <c r="EY110" s="3">
        <f t="shared" si="76"/>
        <v>0</v>
      </c>
      <c r="EZ110" s="3">
        <f t="shared" si="76"/>
        <v>0</v>
      </c>
      <c r="FA110" s="3">
        <f t="shared" si="76"/>
        <v>0</v>
      </c>
      <c r="FB110" s="3">
        <f t="shared" si="76"/>
        <v>0</v>
      </c>
      <c r="FC110" s="3">
        <f t="shared" si="76"/>
        <v>0</v>
      </c>
      <c r="FD110" s="3">
        <f t="shared" si="76"/>
        <v>0</v>
      </c>
      <c r="FE110" s="3">
        <f t="shared" si="76"/>
        <v>0</v>
      </c>
      <c r="FF110" s="3">
        <f t="shared" si="76"/>
        <v>0</v>
      </c>
      <c r="FG110" s="3">
        <f t="shared" si="76"/>
        <v>0</v>
      </c>
      <c r="FH110" s="3">
        <f t="shared" si="76"/>
        <v>0</v>
      </c>
      <c r="FI110" s="3">
        <f t="shared" si="76"/>
        <v>0</v>
      </c>
      <c r="FJ110" s="3">
        <f t="shared" si="76"/>
        <v>0</v>
      </c>
      <c r="FK110" s="3">
        <f t="shared" si="76"/>
        <v>0</v>
      </c>
      <c r="FL110" s="3">
        <f t="shared" si="76"/>
        <v>0</v>
      </c>
      <c r="FM110" s="3">
        <f t="shared" si="76"/>
        <v>0</v>
      </c>
      <c r="FN110" s="3">
        <f t="shared" si="76"/>
        <v>0</v>
      </c>
      <c r="FO110" s="3">
        <f t="shared" si="76"/>
        <v>0</v>
      </c>
      <c r="FP110" s="3">
        <f t="shared" si="76"/>
        <v>0</v>
      </c>
      <c r="FQ110" s="3">
        <f t="shared" si="76"/>
        <v>0</v>
      </c>
      <c r="FR110" s="3">
        <f t="shared" si="76"/>
        <v>0</v>
      </c>
      <c r="FS110" s="3">
        <f t="shared" ref="FS110:GX110" si="77">FS133</f>
        <v>0</v>
      </c>
      <c r="FT110" s="3">
        <f t="shared" si="77"/>
        <v>0</v>
      </c>
      <c r="FU110" s="3">
        <f t="shared" si="77"/>
        <v>0</v>
      </c>
      <c r="FV110" s="3">
        <f t="shared" si="77"/>
        <v>0</v>
      </c>
      <c r="FW110" s="3">
        <f t="shared" si="77"/>
        <v>0</v>
      </c>
      <c r="FX110" s="3">
        <f t="shared" si="77"/>
        <v>0</v>
      </c>
      <c r="FY110" s="3">
        <f t="shared" si="77"/>
        <v>0</v>
      </c>
      <c r="FZ110" s="3">
        <f t="shared" si="77"/>
        <v>0</v>
      </c>
      <c r="GA110" s="3">
        <f t="shared" si="77"/>
        <v>0</v>
      </c>
      <c r="GB110" s="3">
        <f t="shared" si="77"/>
        <v>0</v>
      </c>
      <c r="GC110" s="3">
        <f t="shared" si="77"/>
        <v>0</v>
      </c>
      <c r="GD110" s="3">
        <f t="shared" si="77"/>
        <v>0</v>
      </c>
      <c r="GE110" s="3">
        <f t="shared" si="77"/>
        <v>0</v>
      </c>
      <c r="GF110" s="3">
        <f t="shared" si="77"/>
        <v>0</v>
      </c>
      <c r="GG110" s="3">
        <f t="shared" si="77"/>
        <v>0</v>
      </c>
      <c r="GH110" s="3">
        <f t="shared" si="77"/>
        <v>0</v>
      </c>
      <c r="GI110" s="3">
        <f t="shared" si="77"/>
        <v>0</v>
      </c>
      <c r="GJ110" s="3">
        <f t="shared" si="77"/>
        <v>0</v>
      </c>
      <c r="GK110" s="3">
        <f t="shared" si="77"/>
        <v>0</v>
      </c>
      <c r="GL110" s="3">
        <f t="shared" si="77"/>
        <v>0</v>
      </c>
      <c r="GM110" s="3">
        <f t="shared" si="77"/>
        <v>0</v>
      </c>
      <c r="GN110" s="3">
        <f t="shared" si="77"/>
        <v>0</v>
      </c>
      <c r="GO110" s="3">
        <f t="shared" si="77"/>
        <v>0</v>
      </c>
      <c r="GP110" s="3">
        <f t="shared" si="77"/>
        <v>0</v>
      </c>
      <c r="GQ110" s="3">
        <f t="shared" si="77"/>
        <v>0</v>
      </c>
      <c r="GR110" s="3">
        <f t="shared" si="77"/>
        <v>0</v>
      </c>
      <c r="GS110" s="3">
        <f t="shared" si="77"/>
        <v>0</v>
      </c>
      <c r="GT110" s="3">
        <f t="shared" si="77"/>
        <v>0</v>
      </c>
      <c r="GU110" s="3">
        <f t="shared" si="77"/>
        <v>0</v>
      </c>
      <c r="GV110" s="3">
        <f t="shared" si="77"/>
        <v>0</v>
      </c>
      <c r="GW110" s="3">
        <f t="shared" si="77"/>
        <v>0</v>
      </c>
      <c r="GX110" s="3">
        <f t="shared" si="77"/>
        <v>0</v>
      </c>
    </row>
    <row r="112" spans="1:245" x14ac:dyDescent="0.2">
      <c r="A112">
        <v>17</v>
      </c>
      <c r="B112">
        <v>1</v>
      </c>
      <c r="C112">
        <f>ROW(SmtRes!A144)</f>
        <v>144</v>
      </c>
      <c r="D112">
        <f>ROW(EtalonRes!A127)</f>
        <v>127</v>
      </c>
      <c r="E112" t="s">
        <v>283</v>
      </c>
      <c r="F112" t="s">
        <v>284</v>
      </c>
      <c r="G112" t="s">
        <v>285</v>
      </c>
      <c r="H112" t="s">
        <v>143</v>
      </c>
      <c r="I112">
        <v>1</v>
      </c>
      <c r="J112">
        <v>0</v>
      </c>
      <c r="O112">
        <f t="shared" ref="O112:O122" si="78">ROUND(CP112,2)</f>
        <v>713.91</v>
      </c>
      <c r="P112">
        <f t="shared" ref="P112:P122" si="79">ROUND(CQ112*I112,2)</f>
        <v>0</v>
      </c>
      <c r="Q112">
        <f t="shared" ref="Q112:Q122" si="80">ROUND(CR112*I112,2)</f>
        <v>486.09</v>
      </c>
      <c r="R112">
        <f t="shared" ref="R112:R122" si="81">ROUND(CS112*I112,2)</f>
        <v>172.29</v>
      </c>
      <c r="S112">
        <f t="shared" ref="S112:S122" si="82">ROUND(CT112*I112,2)</f>
        <v>227.82</v>
      </c>
      <c r="T112">
        <f t="shared" ref="T112:T122" si="83">ROUND(CU112*I112,2)</f>
        <v>0</v>
      </c>
      <c r="U112">
        <f t="shared" ref="U112:U122" si="84">CV112*I112</f>
        <v>0.97199999999999998</v>
      </c>
      <c r="V112">
        <f t="shared" ref="V112:V122" si="85">CW112*I112</f>
        <v>0.57599999999999996</v>
      </c>
      <c r="W112">
        <f t="shared" ref="W112:W122" si="86">ROUND(CX112*I112,2)</f>
        <v>0</v>
      </c>
      <c r="X112">
        <f t="shared" ref="X112:X122" si="87">ROUND(CY112,2)</f>
        <v>356.1</v>
      </c>
      <c r="Y112">
        <f t="shared" ref="Y112:Y122" si="88">ROUND(CZ112,2)</f>
        <v>192.05</v>
      </c>
      <c r="AA112">
        <v>35896806</v>
      </c>
      <c r="AB112">
        <f t="shared" ref="AB112:AB122" si="89">ROUND((AC112+AD112+AF112),2)</f>
        <v>85.13</v>
      </c>
      <c r="AC112">
        <f>ROUND((ES112),2)</f>
        <v>0</v>
      </c>
      <c r="AD112">
        <f>ROUND(((((ET112*1.2))-((EU112*1.2)))+AE112),2)</f>
        <v>76.31</v>
      </c>
      <c r="AE112">
        <f t="shared" ref="AE112:AF114" si="90">ROUND(((EU112*1.2)),2)</f>
        <v>6.67</v>
      </c>
      <c r="AF112">
        <f t="shared" si="90"/>
        <v>8.82</v>
      </c>
      <c r="AG112">
        <f t="shared" ref="AG112:AG122" si="91">ROUND((AP112),2)</f>
        <v>0</v>
      </c>
      <c r="AH112">
        <f t="shared" ref="AH112:AI114" si="92">((EW112*1.2))</f>
        <v>0.97199999999999998</v>
      </c>
      <c r="AI112">
        <f t="shared" si="92"/>
        <v>0.57599999999999996</v>
      </c>
      <c r="AJ112">
        <f t="shared" ref="AJ112:AJ122" si="93">ROUND((AS112),2)</f>
        <v>0</v>
      </c>
      <c r="AK112">
        <v>70.94</v>
      </c>
      <c r="AL112">
        <v>0</v>
      </c>
      <c r="AM112">
        <v>63.59</v>
      </c>
      <c r="AN112">
        <v>5.56</v>
      </c>
      <c r="AO112">
        <v>7.35</v>
      </c>
      <c r="AP112">
        <v>0</v>
      </c>
      <c r="AQ112">
        <v>0.81</v>
      </c>
      <c r="AR112">
        <v>0.48</v>
      </c>
      <c r="AS112">
        <v>0</v>
      </c>
      <c r="AT112">
        <v>89</v>
      </c>
      <c r="AU112">
        <v>48</v>
      </c>
      <c r="AV112">
        <v>1</v>
      </c>
      <c r="AW112">
        <v>1</v>
      </c>
      <c r="AZ112">
        <v>1</v>
      </c>
      <c r="BA112">
        <v>25.83</v>
      </c>
      <c r="BB112">
        <v>6.37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286</v>
      </c>
      <c r="BM112">
        <v>33001</v>
      </c>
      <c r="BN112">
        <v>0</v>
      </c>
      <c r="BO112" t="s">
        <v>284</v>
      </c>
      <c r="BP112">
        <v>1</v>
      </c>
      <c r="BQ112">
        <v>2</v>
      </c>
      <c r="BR112">
        <v>0</v>
      </c>
      <c r="BS112">
        <v>25.83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105</v>
      </c>
      <c r="CA112">
        <v>60</v>
      </c>
      <c r="CF112">
        <v>0</v>
      </c>
      <c r="CG112">
        <v>0</v>
      </c>
      <c r="CM112">
        <v>0</v>
      </c>
      <c r="CN112" t="s">
        <v>603</v>
      </c>
      <c r="CO112">
        <v>0</v>
      </c>
      <c r="CP112">
        <f t="shared" ref="CP112:CP122" si="94">(P112+Q112+S112)</f>
        <v>713.91</v>
      </c>
      <c r="CQ112">
        <f t="shared" ref="CQ112:CQ122" si="95">AC112*BC112</f>
        <v>0</v>
      </c>
      <c r="CR112">
        <f t="shared" ref="CR112:CR122" si="96">AD112*BB112</f>
        <v>486.09470000000005</v>
      </c>
      <c r="CS112">
        <f t="shared" ref="CS112:CS122" si="97">AE112*BS112</f>
        <v>172.28609999999998</v>
      </c>
      <c r="CT112">
        <f t="shared" ref="CT112:CT122" si="98">AF112*BA112</f>
        <v>227.82059999999998</v>
      </c>
      <c r="CU112">
        <f t="shared" ref="CU112:CU122" si="99">AG112</f>
        <v>0</v>
      </c>
      <c r="CV112">
        <f t="shared" ref="CV112:CV122" si="100">AH112</f>
        <v>0.97199999999999998</v>
      </c>
      <c r="CW112">
        <f t="shared" ref="CW112:CW122" si="101">AI112</f>
        <v>0.57599999999999996</v>
      </c>
      <c r="CX112">
        <f t="shared" ref="CX112:CX122" si="102">AJ112</f>
        <v>0</v>
      </c>
      <c r="CY112">
        <f t="shared" ref="CY112:CY122" si="103">(((S112+R112)*AT112)/100)</f>
        <v>356.09789999999998</v>
      </c>
      <c r="CZ112">
        <f t="shared" ref="CZ112:CZ122" si="104">(((S112+R112)*AU112)/100)</f>
        <v>192.05279999999999</v>
      </c>
      <c r="DC112" t="s">
        <v>3</v>
      </c>
      <c r="DD112" t="s">
        <v>3</v>
      </c>
      <c r="DE112" t="s">
        <v>40</v>
      </c>
      <c r="DF112" t="s">
        <v>40</v>
      </c>
      <c r="DG112" t="s">
        <v>40</v>
      </c>
      <c r="DH112" t="s">
        <v>3</v>
      </c>
      <c r="DI112" t="s">
        <v>40</v>
      </c>
      <c r="DJ112" t="s">
        <v>40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143</v>
      </c>
      <c r="DW112" t="s">
        <v>143</v>
      </c>
      <c r="DX112">
        <v>1</v>
      </c>
      <c r="EE112">
        <v>31265894</v>
      </c>
      <c r="EF112">
        <v>2</v>
      </c>
      <c r="EG112" t="s">
        <v>41</v>
      </c>
      <c r="EH112">
        <v>0</v>
      </c>
      <c r="EI112" t="s">
        <v>3</v>
      </c>
      <c r="EJ112">
        <v>1</v>
      </c>
      <c r="EK112">
        <v>33001</v>
      </c>
      <c r="EL112" t="s">
        <v>287</v>
      </c>
      <c r="EM112" t="s">
        <v>288</v>
      </c>
      <c r="EO112" t="s">
        <v>44</v>
      </c>
      <c r="EQ112">
        <v>512</v>
      </c>
      <c r="ER112">
        <v>70.94</v>
      </c>
      <c r="ES112">
        <v>0</v>
      </c>
      <c r="ET112">
        <v>63.59</v>
      </c>
      <c r="EU112">
        <v>5.56</v>
      </c>
      <c r="EV112">
        <v>7.35</v>
      </c>
      <c r="EW112">
        <v>0.81</v>
      </c>
      <c r="EX112">
        <v>0.48</v>
      </c>
      <c r="EY112">
        <v>0</v>
      </c>
      <c r="FQ112">
        <v>0</v>
      </c>
      <c r="FR112">
        <f t="shared" ref="FR112:FR131" si="105">ROUND(IF(AND(BH112=3,BI112=3),P112,0),2)</f>
        <v>0</v>
      </c>
      <c r="FS112">
        <v>0</v>
      </c>
      <c r="FV112" t="s">
        <v>45</v>
      </c>
      <c r="FW112" t="s">
        <v>46</v>
      </c>
      <c r="FX112">
        <v>105</v>
      </c>
      <c r="FY112">
        <v>60</v>
      </c>
      <c r="GA112" t="s">
        <v>3</v>
      </c>
      <c r="GD112">
        <v>0</v>
      </c>
      <c r="GF112">
        <v>-1436423105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ref="GL112:GL131" si="106">ROUND(IF(AND(BH112=3,BI112=3,FS112&lt;&gt;0),P112,0),2)</f>
        <v>0</v>
      </c>
      <c r="GM112">
        <f t="shared" ref="GM112:GM122" si="107">ROUND(O112+X112+Y112+GK112,2)+GX112</f>
        <v>1262.06</v>
      </c>
      <c r="GN112">
        <f t="shared" ref="GN112:GN122" si="108">IF(OR(BI112=0,BI112=1),ROUND(O112+X112+Y112+GK112,2),0)</f>
        <v>1262.06</v>
      </c>
      <c r="GO112">
        <f t="shared" ref="GO112:GO122" si="109">IF(BI112=2,ROUND(O112+X112+Y112+GK112,2),0)</f>
        <v>0</v>
      </c>
      <c r="GP112">
        <f t="shared" ref="GP112:GP122" si="110">IF(BI112=4,ROUND(O112+X112+Y112+GK112,2)+GX112,0)</f>
        <v>0</v>
      </c>
      <c r="GR112">
        <v>0</v>
      </c>
      <c r="GS112">
        <v>3</v>
      </c>
      <c r="GT112">
        <v>0</v>
      </c>
      <c r="GU112" t="s">
        <v>3</v>
      </c>
      <c r="GV112">
        <f t="shared" ref="GV112:GV122" si="111">ROUND(GT112,2)</f>
        <v>0</v>
      </c>
      <c r="GW112">
        <v>1</v>
      </c>
      <c r="GX112">
        <f t="shared" ref="GX112:GX131" si="112">ROUND(GV112*GW112*I112,2)</f>
        <v>0</v>
      </c>
      <c r="HA112">
        <v>0</v>
      </c>
      <c r="HB112"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ROW(SmtRes!A149)</f>
        <v>149</v>
      </c>
      <c r="D113">
        <f>ROW(EtalonRes!A132)</f>
        <v>132</v>
      </c>
      <c r="E113" t="s">
        <v>289</v>
      </c>
      <c r="F113" t="s">
        <v>290</v>
      </c>
      <c r="G113" t="s">
        <v>291</v>
      </c>
      <c r="H113" t="s">
        <v>143</v>
      </c>
      <c r="I113">
        <v>2</v>
      </c>
      <c r="J113">
        <v>0</v>
      </c>
      <c r="O113">
        <f t="shared" si="78"/>
        <v>4547.47</v>
      </c>
      <c r="P113">
        <f t="shared" si="79"/>
        <v>0</v>
      </c>
      <c r="Q113">
        <f t="shared" si="80"/>
        <v>3563.86</v>
      </c>
      <c r="R113">
        <f t="shared" si="81"/>
        <v>1279.0999999999999</v>
      </c>
      <c r="S113">
        <f t="shared" si="82"/>
        <v>983.61</v>
      </c>
      <c r="T113">
        <f t="shared" si="83"/>
        <v>0</v>
      </c>
      <c r="U113">
        <f t="shared" si="84"/>
        <v>4.2</v>
      </c>
      <c r="V113">
        <f t="shared" si="85"/>
        <v>4.5359999999999996</v>
      </c>
      <c r="W113">
        <f t="shared" si="86"/>
        <v>0</v>
      </c>
      <c r="X113">
        <f t="shared" si="87"/>
        <v>2013.81</v>
      </c>
      <c r="Y113">
        <f t="shared" si="88"/>
        <v>1086.0999999999999</v>
      </c>
      <c r="AA113">
        <v>35896806</v>
      </c>
      <c r="AB113">
        <f t="shared" si="89"/>
        <v>268.61</v>
      </c>
      <c r="AC113">
        <f>ROUND((ES113),2)</f>
        <v>0</v>
      </c>
      <c r="AD113">
        <f>ROUND(((((ET113*1.2))-((EU113*1.2)))+AE113),2)</f>
        <v>249.57</v>
      </c>
      <c r="AE113">
        <f t="shared" si="90"/>
        <v>24.76</v>
      </c>
      <c r="AF113">
        <f t="shared" si="90"/>
        <v>19.04</v>
      </c>
      <c r="AG113">
        <f t="shared" si="91"/>
        <v>0</v>
      </c>
      <c r="AH113">
        <f t="shared" si="92"/>
        <v>2.1</v>
      </c>
      <c r="AI113">
        <f t="shared" si="92"/>
        <v>2.2679999999999998</v>
      </c>
      <c r="AJ113">
        <f t="shared" si="93"/>
        <v>0</v>
      </c>
      <c r="AK113">
        <v>223.84</v>
      </c>
      <c r="AL113">
        <v>0</v>
      </c>
      <c r="AM113">
        <v>207.97</v>
      </c>
      <c r="AN113">
        <v>20.63</v>
      </c>
      <c r="AO113">
        <v>15.87</v>
      </c>
      <c r="AP113">
        <v>0</v>
      </c>
      <c r="AQ113">
        <v>1.75</v>
      </c>
      <c r="AR113">
        <v>1.89</v>
      </c>
      <c r="AS113">
        <v>0</v>
      </c>
      <c r="AT113">
        <v>89</v>
      </c>
      <c r="AU113">
        <v>48</v>
      </c>
      <c r="AV113">
        <v>1</v>
      </c>
      <c r="AW113">
        <v>1</v>
      </c>
      <c r="AZ113">
        <v>1</v>
      </c>
      <c r="BA113">
        <v>25.83</v>
      </c>
      <c r="BB113">
        <v>7.14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292</v>
      </c>
      <c r="BM113">
        <v>33001</v>
      </c>
      <c r="BN113">
        <v>0</v>
      </c>
      <c r="BO113" t="s">
        <v>290</v>
      </c>
      <c r="BP113">
        <v>1</v>
      </c>
      <c r="BQ113">
        <v>2</v>
      </c>
      <c r="BR113">
        <v>0</v>
      </c>
      <c r="BS113">
        <v>25.83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105</v>
      </c>
      <c r="CA113">
        <v>60</v>
      </c>
      <c r="CF113">
        <v>0</v>
      </c>
      <c r="CG113">
        <v>0</v>
      </c>
      <c r="CM113">
        <v>0</v>
      </c>
      <c r="CN113" t="s">
        <v>603</v>
      </c>
      <c r="CO113">
        <v>0</v>
      </c>
      <c r="CP113">
        <f t="shared" si="94"/>
        <v>4547.47</v>
      </c>
      <c r="CQ113">
        <f t="shared" si="95"/>
        <v>0</v>
      </c>
      <c r="CR113">
        <f t="shared" si="96"/>
        <v>1781.9297999999999</v>
      </c>
      <c r="CS113">
        <f t="shared" si="97"/>
        <v>639.55079999999998</v>
      </c>
      <c r="CT113">
        <f t="shared" si="98"/>
        <v>491.80319999999995</v>
      </c>
      <c r="CU113">
        <f t="shared" si="99"/>
        <v>0</v>
      </c>
      <c r="CV113">
        <f t="shared" si="100"/>
        <v>2.1</v>
      </c>
      <c r="CW113">
        <f t="shared" si="101"/>
        <v>2.2679999999999998</v>
      </c>
      <c r="CX113">
        <f t="shared" si="102"/>
        <v>0</v>
      </c>
      <c r="CY113">
        <f t="shared" si="103"/>
        <v>2013.8118999999999</v>
      </c>
      <c r="CZ113">
        <f t="shared" si="104"/>
        <v>1086.1007999999999</v>
      </c>
      <c r="DC113" t="s">
        <v>3</v>
      </c>
      <c r="DD113" t="s">
        <v>3</v>
      </c>
      <c r="DE113" t="s">
        <v>40</v>
      </c>
      <c r="DF113" t="s">
        <v>40</v>
      </c>
      <c r="DG113" t="s">
        <v>40</v>
      </c>
      <c r="DH113" t="s">
        <v>3</v>
      </c>
      <c r="DI113" t="s">
        <v>40</v>
      </c>
      <c r="DJ113" t="s">
        <v>40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143</v>
      </c>
      <c r="DW113" t="s">
        <v>143</v>
      </c>
      <c r="DX113">
        <v>1</v>
      </c>
      <c r="EE113">
        <v>31265894</v>
      </c>
      <c r="EF113">
        <v>2</v>
      </c>
      <c r="EG113" t="s">
        <v>41</v>
      </c>
      <c r="EH113">
        <v>0</v>
      </c>
      <c r="EI113" t="s">
        <v>3</v>
      </c>
      <c r="EJ113">
        <v>1</v>
      </c>
      <c r="EK113">
        <v>33001</v>
      </c>
      <c r="EL113" t="s">
        <v>287</v>
      </c>
      <c r="EM113" t="s">
        <v>288</v>
      </c>
      <c r="EO113" t="s">
        <v>44</v>
      </c>
      <c r="EQ113">
        <v>512</v>
      </c>
      <c r="ER113">
        <v>223.84</v>
      </c>
      <c r="ES113">
        <v>0</v>
      </c>
      <c r="ET113">
        <v>207.97</v>
      </c>
      <c r="EU113">
        <v>20.63</v>
      </c>
      <c r="EV113">
        <v>15.87</v>
      </c>
      <c r="EW113">
        <v>1.75</v>
      </c>
      <c r="EX113">
        <v>1.89</v>
      </c>
      <c r="EY113">
        <v>0</v>
      </c>
      <c r="FQ113">
        <v>0</v>
      </c>
      <c r="FR113">
        <f t="shared" si="105"/>
        <v>0</v>
      </c>
      <c r="FS113">
        <v>0</v>
      </c>
      <c r="FV113" t="s">
        <v>45</v>
      </c>
      <c r="FW113" t="s">
        <v>46</v>
      </c>
      <c r="FX113">
        <v>105</v>
      </c>
      <c r="FY113">
        <v>60</v>
      </c>
      <c r="GA113" t="s">
        <v>3</v>
      </c>
      <c r="GD113">
        <v>0</v>
      </c>
      <c r="GF113">
        <v>1267743103</v>
      </c>
      <c r="GG113">
        <v>2</v>
      </c>
      <c r="GH113">
        <v>1</v>
      </c>
      <c r="GI113">
        <v>2</v>
      </c>
      <c r="GJ113">
        <v>0</v>
      </c>
      <c r="GK113">
        <f>ROUND(R113*(R12)/100,2)</f>
        <v>0</v>
      </c>
      <c r="GL113">
        <f t="shared" si="106"/>
        <v>0</v>
      </c>
      <c r="GM113">
        <f t="shared" si="107"/>
        <v>7647.38</v>
      </c>
      <c r="GN113">
        <f t="shared" si="108"/>
        <v>7647.38</v>
      </c>
      <c r="GO113">
        <f t="shared" si="109"/>
        <v>0</v>
      </c>
      <c r="GP113">
        <f t="shared" si="110"/>
        <v>0</v>
      </c>
      <c r="GR113">
        <v>0</v>
      </c>
      <c r="GS113">
        <v>3</v>
      </c>
      <c r="GT113">
        <v>0</v>
      </c>
      <c r="GU113" t="s">
        <v>3</v>
      </c>
      <c r="GV113">
        <f t="shared" si="111"/>
        <v>0</v>
      </c>
      <c r="GW113">
        <v>1</v>
      </c>
      <c r="GX113">
        <f t="shared" si="112"/>
        <v>0</v>
      </c>
      <c r="HA113">
        <v>0</v>
      </c>
      <c r="HB113">
        <v>0</v>
      </c>
      <c r="IK113">
        <v>0</v>
      </c>
    </row>
    <row r="114" spans="1:245" x14ac:dyDescent="0.2">
      <c r="A114">
        <v>17</v>
      </c>
      <c r="B114">
        <v>1</v>
      </c>
      <c r="C114">
        <f>ROW(SmtRes!A154)</f>
        <v>154</v>
      </c>
      <c r="D114">
        <f>ROW(EtalonRes!A137)</f>
        <v>137</v>
      </c>
      <c r="E114" t="s">
        <v>293</v>
      </c>
      <c r="F114" t="s">
        <v>294</v>
      </c>
      <c r="G114" t="s">
        <v>295</v>
      </c>
      <c r="H114" t="s">
        <v>143</v>
      </c>
      <c r="I114">
        <v>1</v>
      </c>
      <c r="J114">
        <v>0</v>
      </c>
      <c r="O114">
        <f t="shared" si="78"/>
        <v>3311.95</v>
      </c>
      <c r="P114">
        <f t="shared" si="79"/>
        <v>0</v>
      </c>
      <c r="Q114">
        <f t="shared" si="80"/>
        <v>2592.33</v>
      </c>
      <c r="R114">
        <f t="shared" si="81"/>
        <v>929.88</v>
      </c>
      <c r="S114">
        <f t="shared" si="82"/>
        <v>719.62</v>
      </c>
      <c r="T114">
        <f t="shared" si="83"/>
        <v>0</v>
      </c>
      <c r="U114">
        <f t="shared" si="84"/>
        <v>3.0720000000000001</v>
      </c>
      <c r="V114">
        <f t="shared" si="85"/>
        <v>3.3</v>
      </c>
      <c r="W114">
        <f t="shared" si="86"/>
        <v>0</v>
      </c>
      <c r="X114">
        <f t="shared" si="87"/>
        <v>1468.06</v>
      </c>
      <c r="Y114">
        <f t="shared" si="88"/>
        <v>791.76</v>
      </c>
      <c r="AA114">
        <v>35896806</v>
      </c>
      <c r="AB114">
        <f t="shared" si="89"/>
        <v>391.44</v>
      </c>
      <c r="AC114">
        <f>ROUND((ES114),2)</f>
        <v>0</v>
      </c>
      <c r="AD114">
        <f>ROUND(((((ET114*1.2))-((EU114*1.2)))+AE114),2)</f>
        <v>363.58</v>
      </c>
      <c r="AE114">
        <f t="shared" si="90"/>
        <v>36</v>
      </c>
      <c r="AF114">
        <f t="shared" si="90"/>
        <v>27.86</v>
      </c>
      <c r="AG114">
        <f t="shared" si="91"/>
        <v>0</v>
      </c>
      <c r="AH114">
        <f t="shared" si="92"/>
        <v>3.0720000000000001</v>
      </c>
      <c r="AI114">
        <f t="shared" si="92"/>
        <v>3.3</v>
      </c>
      <c r="AJ114">
        <f t="shared" si="93"/>
        <v>0</v>
      </c>
      <c r="AK114">
        <v>326.2</v>
      </c>
      <c r="AL114">
        <v>0</v>
      </c>
      <c r="AM114">
        <v>302.98</v>
      </c>
      <c r="AN114">
        <v>30</v>
      </c>
      <c r="AO114">
        <v>23.22</v>
      </c>
      <c r="AP114">
        <v>0</v>
      </c>
      <c r="AQ114">
        <v>2.56</v>
      </c>
      <c r="AR114">
        <v>2.75</v>
      </c>
      <c r="AS114">
        <v>0</v>
      </c>
      <c r="AT114">
        <v>89</v>
      </c>
      <c r="AU114">
        <v>48</v>
      </c>
      <c r="AV114">
        <v>1</v>
      </c>
      <c r="AW114">
        <v>1</v>
      </c>
      <c r="AZ114">
        <v>1</v>
      </c>
      <c r="BA114">
        <v>25.83</v>
      </c>
      <c r="BB114">
        <v>7.13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296</v>
      </c>
      <c r="BM114">
        <v>33001</v>
      </c>
      <c r="BN114">
        <v>0</v>
      </c>
      <c r="BO114" t="s">
        <v>294</v>
      </c>
      <c r="BP114">
        <v>1</v>
      </c>
      <c r="BQ114">
        <v>2</v>
      </c>
      <c r="BR114">
        <v>0</v>
      </c>
      <c r="BS114">
        <v>25.83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105</v>
      </c>
      <c r="CA114">
        <v>60</v>
      </c>
      <c r="CF114">
        <v>0</v>
      </c>
      <c r="CG114">
        <v>0</v>
      </c>
      <c r="CM114">
        <v>0</v>
      </c>
      <c r="CN114" t="s">
        <v>603</v>
      </c>
      <c r="CO114">
        <v>0</v>
      </c>
      <c r="CP114">
        <f t="shared" si="94"/>
        <v>3311.95</v>
      </c>
      <c r="CQ114">
        <f t="shared" si="95"/>
        <v>0</v>
      </c>
      <c r="CR114">
        <f t="shared" si="96"/>
        <v>2592.3253999999997</v>
      </c>
      <c r="CS114">
        <f t="shared" si="97"/>
        <v>929.87999999999988</v>
      </c>
      <c r="CT114">
        <f t="shared" si="98"/>
        <v>719.62379999999996</v>
      </c>
      <c r="CU114">
        <f t="shared" si="99"/>
        <v>0</v>
      </c>
      <c r="CV114">
        <f t="shared" si="100"/>
        <v>3.0720000000000001</v>
      </c>
      <c r="CW114">
        <f t="shared" si="101"/>
        <v>3.3</v>
      </c>
      <c r="CX114">
        <f t="shared" si="102"/>
        <v>0</v>
      </c>
      <c r="CY114">
        <f t="shared" si="103"/>
        <v>1468.0550000000001</v>
      </c>
      <c r="CZ114">
        <f t="shared" si="104"/>
        <v>791.76</v>
      </c>
      <c r="DC114" t="s">
        <v>3</v>
      </c>
      <c r="DD114" t="s">
        <v>3</v>
      </c>
      <c r="DE114" t="s">
        <v>40</v>
      </c>
      <c r="DF114" t="s">
        <v>40</v>
      </c>
      <c r="DG114" t="s">
        <v>40</v>
      </c>
      <c r="DH114" t="s">
        <v>3</v>
      </c>
      <c r="DI114" t="s">
        <v>40</v>
      </c>
      <c r="DJ114" t="s">
        <v>40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143</v>
      </c>
      <c r="DW114" t="s">
        <v>143</v>
      </c>
      <c r="DX114">
        <v>1</v>
      </c>
      <c r="EE114">
        <v>31265894</v>
      </c>
      <c r="EF114">
        <v>2</v>
      </c>
      <c r="EG114" t="s">
        <v>41</v>
      </c>
      <c r="EH114">
        <v>0</v>
      </c>
      <c r="EI114" t="s">
        <v>3</v>
      </c>
      <c r="EJ114">
        <v>1</v>
      </c>
      <c r="EK114">
        <v>33001</v>
      </c>
      <c r="EL114" t="s">
        <v>287</v>
      </c>
      <c r="EM114" t="s">
        <v>288</v>
      </c>
      <c r="EO114" t="s">
        <v>44</v>
      </c>
      <c r="EQ114">
        <v>512</v>
      </c>
      <c r="ER114">
        <v>326.2</v>
      </c>
      <c r="ES114">
        <v>0</v>
      </c>
      <c r="ET114">
        <v>302.98</v>
      </c>
      <c r="EU114">
        <v>30</v>
      </c>
      <c r="EV114">
        <v>23.22</v>
      </c>
      <c r="EW114">
        <v>2.56</v>
      </c>
      <c r="EX114">
        <v>2.75</v>
      </c>
      <c r="EY114">
        <v>0</v>
      </c>
      <c r="FQ114">
        <v>0</v>
      </c>
      <c r="FR114">
        <f t="shared" si="105"/>
        <v>0</v>
      </c>
      <c r="FS114">
        <v>0</v>
      </c>
      <c r="FV114" t="s">
        <v>45</v>
      </c>
      <c r="FW114" t="s">
        <v>46</v>
      </c>
      <c r="FX114">
        <v>105</v>
      </c>
      <c r="FY114">
        <v>60</v>
      </c>
      <c r="GA114" t="s">
        <v>3</v>
      </c>
      <c r="GD114">
        <v>0</v>
      </c>
      <c r="GF114">
        <v>-1001003255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106"/>
        <v>0</v>
      </c>
      <c r="GM114">
        <f t="shared" si="107"/>
        <v>5571.77</v>
      </c>
      <c r="GN114">
        <f t="shared" si="108"/>
        <v>5571.77</v>
      </c>
      <c r="GO114">
        <f t="shared" si="109"/>
        <v>0</v>
      </c>
      <c r="GP114">
        <f t="shared" si="110"/>
        <v>0</v>
      </c>
      <c r="GR114">
        <v>0</v>
      </c>
      <c r="GS114">
        <v>3</v>
      </c>
      <c r="GT114">
        <v>0</v>
      </c>
      <c r="GU114" t="s">
        <v>3</v>
      </c>
      <c r="GV114">
        <f t="shared" si="111"/>
        <v>0</v>
      </c>
      <c r="GW114">
        <v>1</v>
      </c>
      <c r="GX114">
        <f t="shared" si="112"/>
        <v>0</v>
      </c>
      <c r="HA114">
        <v>0</v>
      </c>
      <c r="HB114"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ROW(SmtRes!A160)</f>
        <v>160</v>
      </c>
      <c r="D115">
        <f>ROW(EtalonRes!A143)</f>
        <v>143</v>
      </c>
      <c r="E115" t="s">
        <v>297</v>
      </c>
      <c r="F115" t="s">
        <v>298</v>
      </c>
      <c r="G115" t="s">
        <v>299</v>
      </c>
      <c r="H115" t="s">
        <v>50</v>
      </c>
      <c r="I115">
        <v>0.35</v>
      </c>
      <c r="J115">
        <v>0</v>
      </c>
      <c r="O115">
        <f t="shared" si="78"/>
        <v>845.53</v>
      </c>
      <c r="P115">
        <f t="shared" si="79"/>
        <v>0</v>
      </c>
      <c r="Q115">
        <f t="shared" si="80"/>
        <v>481.92</v>
      </c>
      <c r="R115">
        <f t="shared" si="81"/>
        <v>147.9</v>
      </c>
      <c r="S115">
        <f t="shared" si="82"/>
        <v>363.61</v>
      </c>
      <c r="T115">
        <f t="shared" si="83"/>
        <v>0</v>
      </c>
      <c r="U115">
        <f t="shared" si="84"/>
        <v>1.5523199999999999</v>
      </c>
      <c r="V115">
        <f t="shared" si="85"/>
        <v>0.47711999999999988</v>
      </c>
      <c r="W115">
        <f t="shared" si="86"/>
        <v>0</v>
      </c>
      <c r="X115">
        <f t="shared" si="87"/>
        <v>455.24</v>
      </c>
      <c r="Y115">
        <f t="shared" si="88"/>
        <v>245.52</v>
      </c>
      <c r="AA115">
        <v>35896806</v>
      </c>
      <c r="AB115">
        <f t="shared" si="89"/>
        <v>291.48</v>
      </c>
      <c r="AC115">
        <f>ROUND(((ES115*0)),2)</f>
        <v>0</v>
      </c>
      <c r="AD115">
        <f>ROUND((((((ET115*0.8)*1.2))-(((EU115*0.8)*1.2)))+AE115),2)</f>
        <v>251.26</v>
      </c>
      <c r="AE115">
        <f>ROUND((((EU115*0.8)*1.2)),2)</f>
        <v>16.36</v>
      </c>
      <c r="AF115">
        <f>ROUND((((EV115*0.8)*1.2)),2)</f>
        <v>40.22</v>
      </c>
      <c r="AG115">
        <f t="shared" si="91"/>
        <v>0</v>
      </c>
      <c r="AH115">
        <f>(((EW115*0.8)*1.2))</f>
        <v>4.4352</v>
      </c>
      <c r="AI115">
        <f>(((EX115*0.8)*1.2))</f>
        <v>1.3631999999999997</v>
      </c>
      <c r="AJ115">
        <f t="shared" si="93"/>
        <v>0</v>
      </c>
      <c r="AK115">
        <v>3072.58</v>
      </c>
      <c r="AL115">
        <v>2768.95</v>
      </c>
      <c r="AM115">
        <v>261.73</v>
      </c>
      <c r="AN115">
        <v>17.04</v>
      </c>
      <c r="AO115">
        <v>41.9</v>
      </c>
      <c r="AP115">
        <v>0</v>
      </c>
      <c r="AQ115">
        <v>4.62</v>
      </c>
      <c r="AR115">
        <v>1.42</v>
      </c>
      <c r="AS115">
        <v>0</v>
      </c>
      <c r="AT115">
        <v>89</v>
      </c>
      <c r="AU115">
        <v>48</v>
      </c>
      <c r="AV115">
        <v>1</v>
      </c>
      <c r="AW115">
        <v>1</v>
      </c>
      <c r="AZ115">
        <v>1</v>
      </c>
      <c r="BA115">
        <v>25.83</v>
      </c>
      <c r="BB115">
        <v>5.48</v>
      </c>
      <c r="BC115">
        <v>15.1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300</v>
      </c>
      <c r="BM115">
        <v>33001</v>
      </c>
      <c r="BN115">
        <v>0</v>
      </c>
      <c r="BO115" t="s">
        <v>298</v>
      </c>
      <c r="BP115">
        <v>1</v>
      </c>
      <c r="BQ115">
        <v>2</v>
      </c>
      <c r="BR115">
        <v>0</v>
      </c>
      <c r="BS115">
        <v>25.83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105</v>
      </c>
      <c r="CA115">
        <v>60</v>
      </c>
      <c r="CF115">
        <v>0</v>
      </c>
      <c r="CG115">
        <v>0</v>
      </c>
      <c r="CM115">
        <v>0</v>
      </c>
      <c r="CN115" t="s">
        <v>604</v>
      </c>
      <c r="CO115">
        <v>0</v>
      </c>
      <c r="CP115">
        <f t="shared" si="94"/>
        <v>845.53</v>
      </c>
      <c r="CQ115">
        <f t="shared" si="95"/>
        <v>0</v>
      </c>
      <c r="CR115">
        <f t="shared" si="96"/>
        <v>1376.9048</v>
      </c>
      <c r="CS115">
        <f t="shared" si="97"/>
        <v>422.57879999999994</v>
      </c>
      <c r="CT115">
        <f t="shared" si="98"/>
        <v>1038.8825999999999</v>
      </c>
      <c r="CU115">
        <f t="shared" si="99"/>
        <v>0</v>
      </c>
      <c r="CV115">
        <f t="shared" si="100"/>
        <v>4.4352</v>
      </c>
      <c r="CW115">
        <f t="shared" si="101"/>
        <v>1.3631999999999997</v>
      </c>
      <c r="CX115">
        <f t="shared" si="102"/>
        <v>0</v>
      </c>
      <c r="CY115">
        <f t="shared" si="103"/>
        <v>455.2439</v>
      </c>
      <c r="CZ115">
        <f t="shared" si="104"/>
        <v>245.5248</v>
      </c>
      <c r="DC115" t="s">
        <v>3</v>
      </c>
      <c r="DD115" t="s">
        <v>301</v>
      </c>
      <c r="DE115" t="s">
        <v>302</v>
      </c>
      <c r="DF115" t="s">
        <v>302</v>
      </c>
      <c r="DG115" t="s">
        <v>302</v>
      </c>
      <c r="DH115" t="s">
        <v>3</v>
      </c>
      <c r="DI115" t="s">
        <v>302</v>
      </c>
      <c r="DJ115" t="s">
        <v>302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1007</v>
      </c>
      <c r="DV115" t="s">
        <v>50</v>
      </c>
      <c r="DW115" t="s">
        <v>50</v>
      </c>
      <c r="DX115">
        <v>1</v>
      </c>
      <c r="EE115">
        <v>31265894</v>
      </c>
      <c r="EF115">
        <v>2</v>
      </c>
      <c r="EG115" t="s">
        <v>41</v>
      </c>
      <c r="EH115">
        <v>0</v>
      </c>
      <c r="EI115" t="s">
        <v>3</v>
      </c>
      <c r="EJ115">
        <v>1</v>
      </c>
      <c r="EK115">
        <v>33001</v>
      </c>
      <c r="EL115" t="s">
        <v>287</v>
      </c>
      <c r="EM115" t="s">
        <v>288</v>
      </c>
      <c r="EO115" t="s">
        <v>303</v>
      </c>
      <c r="EQ115">
        <v>512</v>
      </c>
      <c r="ER115">
        <v>3072.58</v>
      </c>
      <c r="ES115">
        <v>2768.95</v>
      </c>
      <c r="ET115">
        <v>261.73</v>
      </c>
      <c r="EU115">
        <v>17.04</v>
      </c>
      <c r="EV115">
        <v>41.9</v>
      </c>
      <c r="EW115">
        <v>4.62</v>
      </c>
      <c r="EX115">
        <v>1.42</v>
      </c>
      <c r="EY115">
        <v>0</v>
      </c>
      <c r="FQ115">
        <v>0</v>
      </c>
      <c r="FR115">
        <f t="shared" si="105"/>
        <v>0</v>
      </c>
      <c r="FS115">
        <v>0</v>
      </c>
      <c r="FV115" t="s">
        <v>45</v>
      </c>
      <c r="FW115" t="s">
        <v>46</v>
      </c>
      <c r="FX115">
        <v>105</v>
      </c>
      <c r="FY115">
        <v>60</v>
      </c>
      <c r="GA115" t="s">
        <v>3</v>
      </c>
      <c r="GD115">
        <v>0</v>
      </c>
      <c r="GF115">
        <v>2012712643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106"/>
        <v>0</v>
      </c>
      <c r="GM115">
        <f t="shared" si="107"/>
        <v>1546.29</v>
      </c>
      <c r="GN115">
        <f t="shared" si="108"/>
        <v>1546.29</v>
      </c>
      <c r="GO115">
        <f t="shared" si="109"/>
        <v>0</v>
      </c>
      <c r="GP115">
        <f t="shared" si="110"/>
        <v>0</v>
      </c>
      <c r="GR115">
        <v>0</v>
      </c>
      <c r="GS115">
        <v>3</v>
      </c>
      <c r="GT115">
        <v>0</v>
      </c>
      <c r="GU115" t="s">
        <v>3</v>
      </c>
      <c r="GV115">
        <f t="shared" si="111"/>
        <v>0</v>
      </c>
      <c r="GW115">
        <v>1</v>
      </c>
      <c r="GX115">
        <f t="shared" si="112"/>
        <v>0</v>
      </c>
      <c r="HA115">
        <v>0</v>
      </c>
      <c r="HB115"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ROW(SmtRes!A164)</f>
        <v>164</v>
      </c>
      <c r="D116">
        <f>ROW(EtalonRes!A147)</f>
        <v>147</v>
      </c>
      <c r="E116" t="s">
        <v>304</v>
      </c>
      <c r="F116" t="s">
        <v>305</v>
      </c>
      <c r="G116" t="s">
        <v>306</v>
      </c>
      <c r="H116" t="s">
        <v>143</v>
      </c>
      <c r="I116">
        <v>5</v>
      </c>
      <c r="J116">
        <v>0</v>
      </c>
      <c r="O116">
        <f t="shared" si="78"/>
        <v>3437.54</v>
      </c>
      <c r="P116">
        <f t="shared" si="79"/>
        <v>0</v>
      </c>
      <c r="Q116">
        <f t="shared" si="80"/>
        <v>1788.29</v>
      </c>
      <c r="R116">
        <f t="shared" si="81"/>
        <v>653.5</v>
      </c>
      <c r="S116">
        <f t="shared" si="82"/>
        <v>1649.25</v>
      </c>
      <c r="T116">
        <f t="shared" si="83"/>
        <v>0</v>
      </c>
      <c r="U116">
        <f t="shared" si="84"/>
        <v>7.62</v>
      </c>
      <c r="V116">
        <f t="shared" si="85"/>
        <v>2.4599999999999995</v>
      </c>
      <c r="W116">
        <f t="shared" si="86"/>
        <v>0</v>
      </c>
      <c r="X116">
        <f t="shared" si="87"/>
        <v>2049.4499999999998</v>
      </c>
      <c r="Y116">
        <f t="shared" si="88"/>
        <v>1105.32</v>
      </c>
      <c r="AA116">
        <v>35896806</v>
      </c>
      <c r="AB116">
        <f t="shared" si="89"/>
        <v>52.03</v>
      </c>
      <c r="AC116">
        <f>ROUND((ES116),2)</f>
        <v>0</v>
      </c>
      <c r="AD116">
        <f>ROUND(((((ET116*1.2))-((EU116*1.2)))+AE116),2)</f>
        <v>39.26</v>
      </c>
      <c r="AE116">
        <f>ROUND(((EU116*1.2)),2)</f>
        <v>5.0599999999999996</v>
      </c>
      <c r="AF116">
        <f>ROUND(((EV116*1.2)),2)</f>
        <v>12.77</v>
      </c>
      <c r="AG116">
        <f t="shared" si="91"/>
        <v>0</v>
      </c>
      <c r="AH116">
        <f>((EW116*1.2))</f>
        <v>1.524</v>
      </c>
      <c r="AI116">
        <f>((EX116*1.2))</f>
        <v>0.49199999999999994</v>
      </c>
      <c r="AJ116">
        <f t="shared" si="93"/>
        <v>0</v>
      </c>
      <c r="AK116">
        <v>43.36</v>
      </c>
      <c r="AL116">
        <v>0</v>
      </c>
      <c r="AM116">
        <v>32.72</v>
      </c>
      <c r="AN116">
        <v>4.22</v>
      </c>
      <c r="AO116">
        <v>10.64</v>
      </c>
      <c r="AP116">
        <v>0</v>
      </c>
      <c r="AQ116">
        <v>1.27</v>
      </c>
      <c r="AR116">
        <v>0.41</v>
      </c>
      <c r="AS116">
        <v>0</v>
      </c>
      <c r="AT116">
        <v>89</v>
      </c>
      <c r="AU116">
        <v>48</v>
      </c>
      <c r="AV116">
        <v>1</v>
      </c>
      <c r="AW116">
        <v>1</v>
      </c>
      <c r="AZ116">
        <v>1</v>
      </c>
      <c r="BA116">
        <v>25.83</v>
      </c>
      <c r="BB116">
        <v>9.11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307</v>
      </c>
      <c r="BM116">
        <v>33001</v>
      </c>
      <c r="BN116">
        <v>0</v>
      </c>
      <c r="BO116" t="s">
        <v>305</v>
      </c>
      <c r="BP116">
        <v>1</v>
      </c>
      <c r="BQ116">
        <v>2</v>
      </c>
      <c r="BR116">
        <v>0</v>
      </c>
      <c r="BS116">
        <v>25.83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105</v>
      </c>
      <c r="CA116">
        <v>60</v>
      </c>
      <c r="CF116">
        <v>0</v>
      </c>
      <c r="CG116">
        <v>0</v>
      </c>
      <c r="CM116">
        <v>0</v>
      </c>
      <c r="CN116" t="s">
        <v>603</v>
      </c>
      <c r="CO116">
        <v>0</v>
      </c>
      <c r="CP116">
        <f t="shared" si="94"/>
        <v>3437.54</v>
      </c>
      <c r="CQ116">
        <f t="shared" si="95"/>
        <v>0</v>
      </c>
      <c r="CR116">
        <f t="shared" si="96"/>
        <v>357.65859999999998</v>
      </c>
      <c r="CS116">
        <f t="shared" si="97"/>
        <v>130.69979999999998</v>
      </c>
      <c r="CT116">
        <f t="shared" si="98"/>
        <v>329.84909999999996</v>
      </c>
      <c r="CU116">
        <f t="shared" si="99"/>
        <v>0</v>
      </c>
      <c r="CV116">
        <f t="shared" si="100"/>
        <v>1.524</v>
      </c>
      <c r="CW116">
        <f t="shared" si="101"/>
        <v>0.49199999999999994</v>
      </c>
      <c r="CX116">
        <f t="shared" si="102"/>
        <v>0</v>
      </c>
      <c r="CY116">
        <f t="shared" si="103"/>
        <v>2049.4475000000002</v>
      </c>
      <c r="CZ116">
        <f t="shared" si="104"/>
        <v>1105.32</v>
      </c>
      <c r="DC116" t="s">
        <v>3</v>
      </c>
      <c r="DD116" t="s">
        <v>3</v>
      </c>
      <c r="DE116" t="s">
        <v>40</v>
      </c>
      <c r="DF116" t="s">
        <v>40</v>
      </c>
      <c r="DG116" t="s">
        <v>40</v>
      </c>
      <c r="DH116" t="s">
        <v>3</v>
      </c>
      <c r="DI116" t="s">
        <v>40</v>
      </c>
      <c r="DJ116" t="s">
        <v>40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143</v>
      </c>
      <c r="DW116" t="s">
        <v>143</v>
      </c>
      <c r="DX116">
        <v>1</v>
      </c>
      <c r="EE116">
        <v>31265894</v>
      </c>
      <c r="EF116">
        <v>2</v>
      </c>
      <c r="EG116" t="s">
        <v>41</v>
      </c>
      <c r="EH116">
        <v>0</v>
      </c>
      <c r="EI116" t="s">
        <v>3</v>
      </c>
      <c r="EJ116">
        <v>1</v>
      </c>
      <c r="EK116">
        <v>33001</v>
      </c>
      <c r="EL116" t="s">
        <v>287</v>
      </c>
      <c r="EM116" t="s">
        <v>288</v>
      </c>
      <c r="EO116" t="s">
        <v>44</v>
      </c>
      <c r="EQ116">
        <v>512</v>
      </c>
      <c r="ER116">
        <v>43.36</v>
      </c>
      <c r="ES116">
        <v>0</v>
      </c>
      <c r="ET116">
        <v>32.72</v>
      </c>
      <c r="EU116">
        <v>4.22</v>
      </c>
      <c r="EV116">
        <v>10.64</v>
      </c>
      <c r="EW116">
        <v>1.27</v>
      </c>
      <c r="EX116">
        <v>0.41</v>
      </c>
      <c r="EY116">
        <v>0</v>
      </c>
      <c r="FQ116">
        <v>0</v>
      </c>
      <c r="FR116">
        <f t="shared" si="105"/>
        <v>0</v>
      </c>
      <c r="FS116">
        <v>0</v>
      </c>
      <c r="FV116" t="s">
        <v>45</v>
      </c>
      <c r="FW116" t="s">
        <v>46</v>
      </c>
      <c r="FX116">
        <v>105</v>
      </c>
      <c r="FY116">
        <v>60</v>
      </c>
      <c r="GA116" t="s">
        <v>3</v>
      </c>
      <c r="GD116">
        <v>0</v>
      </c>
      <c r="GF116">
        <v>-45922180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06"/>
        <v>0</v>
      </c>
      <c r="GM116">
        <f t="shared" si="107"/>
        <v>6592.31</v>
      </c>
      <c r="GN116">
        <f t="shared" si="108"/>
        <v>6592.31</v>
      </c>
      <c r="GO116">
        <f t="shared" si="109"/>
        <v>0</v>
      </c>
      <c r="GP116">
        <f t="shared" si="110"/>
        <v>0</v>
      </c>
      <c r="GR116">
        <v>0</v>
      </c>
      <c r="GS116">
        <v>3</v>
      </c>
      <c r="GT116">
        <v>0</v>
      </c>
      <c r="GU116" t="s">
        <v>3</v>
      </c>
      <c r="GV116">
        <f t="shared" si="111"/>
        <v>0</v>
      </c>
      <c r="GW116">
        <v>1</v>
      </c>
      <c r="GX116">
        <f t="shared" si="112"/>
        <v>0</v>
      </c>
      <c r="HA116">
        <v>0</v>
      </c>
      <c r="HB116"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ROW(SmtRes!A168)</f>
        <v>168</v>
      </c>
      <c r="D117">
        <f>ROW(EtalonRes!A151)</f>
        <v>151</v>
      </c>
      <c r="E117" t="s">
        <v>308</v>
      </c>
      <c r="F117" t="s">
        <v>309</v>
      </c>
      <c r="G117" t="s">
        <v>310</v>
      </c>
      <c r="H117" t="s">
        <v>143</v>
      </c>
      <c r="I117">
        <v>-5</v>
      </c>
      <c r="J117">
        <v>0</v>
      </c>
      <c r="O117">
        <f t="shared" si="78"/>
        <v>-1080.6300000000001</v>
      </c>
      <c r="P117">
        <f t="shared" si="79"/>
        <v>0</v>
      </c>
      <c r="Q117">
        <f t="shared" si="80"/>
        <v>-695.76</v>
      </c>
      <c r="R117">
        <f t="shared" si="81"/>
        <v>-254.43</v>
      </c>
      <c r="S117">
        <f t="shared" si="82"/>
        <v>-384.87</v>
      </c>
      <c r="T117">
        <f t="shared" si="83"/>
        <v>0</v>
      </c>
      <c r="U117">
        <f t="shared" si="84"/>
        <v>-1.7999999999999998</v>
      </c>
      <c r="V117">
        <f t="shared" si="85"/>
        <v>-0.96</v>
      </c>
      <c r="W117">
        <f t="shared" si="86"/>
        <v>0</v>
      </c>
      <c r="X117">
        <f t="shared" si="87"/>
        <v>-568.98</v>
      </c>
      <c r="Y117">
        <f t="shared" si="88"/>
        <v>-306.86</v>
      </c>
      <c r="AA117">
        <v>35896806</v>
      </c>
      <c r="AB117">
        <f t="shared" si="89"/>
        <v>18.39</v>
      </c>
      <c r="AC117">
        <f>ROUND(((ES117*2)),2)</f>
        <v>0</v>
      </c>
      <c r="AD117">
        <f>ROUND((((((ET117*1.2)*2))-(((EU117*1.2)*2)))+AE117),2)</f>
        <v>15.41</v>
      </c>
      <c r="AE117">
        <f>ROUND((((EU117*1.2)*2)),2)</f>
        <v>1.97</v>
      </c>
      <c r="AF117">
        <f>ROUND((((EV117*1.2)*2)),2)</f>
        <v>2.98</v>
      </c>
      <c r="AG117">
        <f t="shared" si="91"/>
        <v>0</v>
      </c>
      <c r="AH117">
        <f>(((EW117*1.2)*2))</f>
        <v>0.36</v>
      </c>
      <c r="AI117">
        <f>(((EX117*1.2)*2))</f>
        <v>0.192</v>
      </c>
      <c r="AJ117">
        <f t="shared" si="93"/>
        <v>0</v>
      </c>
      <c r="AK117">
        <v>7.66</v>
      </c>
      <c r="AL117">
        <v>0</v>
      </c>
      <c r="AM117">
        <v>6.42</v>
      </c>
      <c r="AN117">
        <v>0.82</v>
      </c>
      <c r="AO117">
        <v>1.24</v>
      </c>
      <c r="AP117">
        <v>0</v>
      </c>
      <c r="AQ117">
        <v>0.15</v>
      </c>
      <c r="AR117">
        <v>0.08</v>
      </c>
      <c r="AS117">
        <v>0</v>
      </c>
      <c r="AT117">
        <v>89</v>
      </c>
      <c r="AU117">
        <v>48</v>
      </c>
      <c r="AV117">
        <v>1</v>
      </c>
      <c r="AW117">
        <v>1</v>
      </c>
      <c r="AZ117">
        <v>1</v>
      </c>
      <c r="BA117">
        <v>25.83</v>
      </c>
      <c r="BB117">
        <v>9.0299999999999994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311</v>
      </c>
      <c r="BM117">
        <v>33001</v>
      </c>
      <c r="BN117">
        <v>0</v>
      </c>
      <c r="BO117" t="s">
        <v>309</v>
      </c>
      <c r="BP117">
        <v>1</v>
      </c>
      <c r="BQ117">
        <v>2</v>
      </c>
      <c r="BR117">
        <v>0</v>
      </c>
      <c r="BS117">
        <v>25.83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105</v>
      </c>
      <c r="CA117">
        <v>60</v>
      </c>
      <c r="CF117">
        <v>0</v>
      </c>
      <c r="CG117">
        <v>0</v>
      </c>
      <c r="CM117">
        <v>0</v>
      </c>
      <c r="CN117" t="s">
        <v>603</v>
      </c>
      <c r="CO117">
        <v>0</v>
      </c>
      <c r="CP117">
        <f t="shared" si="94"/>
        <v>-1080.6300000000001</v>
      </c>
      <c r="CQ117">
        <f t="shared" si="95"/>
        <v>0</v>
      </c>
      <c r="CR117">
        <f t="shared" si="96"/>
        <v>139.1523</v>
      </c>
      <c r="CS117">
        <f t="shared" si="97"/>
        <v>50.885099999999994</v>
      </c>
      <c r="CT117">
        <f t="shared" si="98"/>
        <v>76.973399999999998</v>
      </c>
      <c r="CU117">
        <f t="shared" si="99"/>
        <v>0</v>
      </c>
      <c r="CV117">
        <f t="shared" si="100"/>
        <v>0.36</v>
      </c>
      <c r="CW117">
        <f t="shared" si="101"/>
        <v>0.192</v>
      </c>
      <c r="CX117">
        <f t="shared" si="102"/>
        <v>0</v>
      </c>
      <c r="CY117">
        <f t="shared" si="103"/>
        <v>-568.97699999999998</v>
      </c>
      <c r="CZ117">
        <f t="shared" si="104"/>
        <v>-306.86399999999998</v>
      </c>
      <c r="DC117" t="s">
        <v>3</v>
      </c>
      <c r="DD117" t="s">
        <v>312</v>
      </c>
      <c r="DE117" t="s">
        <v>313</v>
      </c>
      <c r="DF117" t="s">
        <v>313</v>
      </c>
      <c r="DG117" t="s">
        <v>313</v>
      </c>
      <c r="DH117" t="s">
        <v>3</v>
      </c>
      <c r="DI117" t="s">
        <v>313</v>
      </c>
      <c r="DJ117" t="s">
        <v>313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143</v>
      </c>
      <c r="DW117" t="s">
        <v>143</v>
      </c>
      <c r="DX117">
        <v>1</v>
      </c>
      <c r="EE117">
        <v>31265894</v>
      </c>
      <c r="EF117">
        <v>2</v>
      </c>
      <c r="EG117" t="s">
        <v>41</v>
      </c>
      <c r="EH117">
        <v>0</v>
      </c>
      <c r="EI117" t="s">
        <v>3</v>
      </c>
      <c r="EJ117">
        <v>1</v>
      </c>
      <c r="EK117">
        <v>33001</v>
      </c>
      <c r="EL117" t="s">
        <v>287</v>
      </c>
      <c r="EM117" t="s">
        <v>288</v>
      </c>
      <c r="EO117" t="s">
        <v>44</v>
      </c>
      <c r="EQ117">
        <v>512</v>
      </c>
      <c r="ER117">
        <v>7.66</v>
      </c>
      <c r="ES117">
        <v>0</v>
      </c>
      <c r="ET117">
        <v>6.42</v>
      </c>
      <c r="EU117">
        <v>0.82</v>
      </c>
      <c r="EV117">
        <v>1.24</v>
      </c>
      <c r="EW117">
        <v>0.15</v>
      </c>
      <c r="EX117">
        <v>0.08</v>
      </c>
      <c r="EY117">
        <v>0</v>
      </c>
      <c r="FQ117">
        <v>0</v>
      </c>
      <c r="FR117">
        <f t="shared" si="105"/>
        <v>0</v>
      </c>
      <c r="FS117">
        <v>0</v>
      </c>
      <c r="FV117" t="s">
        <v>45</v>
      </c>
      <c r="FW117" t="s">
        <v>46</v>
      </c>
      <c r="FX117">
        <v>105</v>
      </c>
      <c r="FY117">
        <v>60</v>
      </c>
      <c r="GA117" t="s">
        <v>3</v>
      </c>
      <c r="GD117">
        <v>0</v>
      </c>
      <c r="GF117">
        <v>19989162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106"/>
        <v>0</v>
      </c>
      <c r="GM117">
        <f t="shared" si="107"/>
        <v>-1956.47</v>
      </c>
      <c r="GN117">
        <f t="shared" si="108"/>
        <v>-1956.47</v>
      </c>
      <c r="GO117">
        <f t="shared" si="109"/>
        <v>0</v>
      </c>
      <c r="GP117">
        <f t="shared" si="110"/>
        <v>0</v>
      </c>
      <c r="GR117">
        <v>0</v>
      </c>
      <c r="GS117">
        <v>3</v>
      </c>
      <c r="GT117">
        <v>0</v>
      </c>
      <c r="GU117" t="s">
        <v>3</v>
      </c>
      <c r="GV117">
        <f t="shared" si="111"/>
        <v>0</v>
      </c>
      <c r="GW117">
        <v>1</v>
      </c>
      <c r="GX117">
        <f t="shared" si="112"/>
        <v>0</v>
      </c>
      <c r="HA117">
        <v>0</v>
      </c>
      <c r="HB117"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ROW(SmtRes!A178)</f>
        <v>178</v>
      </c>
      <c r="D118">
        <f>ROW(EtalonRes!A161)</f>
        <v>161</v>
      </c>
      <c r="E118" t="s">
        <v>314</v>
      </c>
      <c r="F118" t="s">
        <v>315</v>
      </c>
      <c r="G118" t="s">
        <v>316</v>
      </c>
      <c r="H118" t="s">
        <v>143</v>
      </c>
      <c r="I118">
        <v>2</v>
      </c>
      <c r="J118">
        <v>0</v>
      </c>
      <c r="O118">
        <f t="shared" si="78"/>
        <v>3270.32</v>
      </c>
      <c r="P118">
        <f t="shared" si="79"/>
        <v>0</v>
      </c>
      <c r="Q118">
        <f t="shared" si="80"/>
        <v>1264.3599999999999</v>
      </c>
      <c r="R118">
        <f t="shared" si="81"/>
        <v>446.86</v>
      </c>
      <c r="S118">
        <f t="shared" si="82"/>
        <v>2005.96</v>
      </c>
      <c r="T118">
        <f t="shared" si="83"/>
        <v>0</v>
      </c>
      <c r="U118">
        <f t="shared" si="84"/>
        <v>7.8287999999999993</v>
      </c>
      <c r="V118">
        <f t="shared" si="85"/>
        <v>1.3775999999999999</v>
      </c>
      <c r="W118">
        <f t="shared" si="86"/>
        <v>0</v>
      </c>
      <c r="X118">
        <f t="shared" si="87"/>
        <v>1986.78</v>
      </c>
      <c r="Y118">
        <f t="shared" si="88"/>
        <v>1275.47</v>
      </c>
      <c r="AA118">
        <v>35896806</v>
      </c>
      <c r="AB118">
        <f t="shared" si="89"/>
        <v>107.1</v>
      </c>
      <c r="AC118">
        <f>ROUND(((ES118*0)),2)</f>
        <v>0</v>
      </c>
      <c r="AD118">
        <f>ROUND((((((ET118*0.7)*1.2))-(((EU118*0.7)*1.2)))+AE118),2)</f>
        <v>68.27</v>
      </c>
      <c r="AE118">
        <f t="shared" ref="AE118:AF122" si="113">ROUND((((EU118*0.7)*1.2)),2)</f>
        <v>8.65</v>
      </c>
      <c r="AF118">
        <f t="shared" si="113"/>
        <v>38.83</v>
      </c>
      <c r="AG118">
        <f t="shared" si="91"/>
        <v>0</v>
      </c>
      <c r="AH118">
        <f t="shared" ref="AH118:AI122" si="114">(((EW118*0.7)*1.2))</f>
        <v>3.9143999999999997</v>
      </c>
      <c r="AI118">
        <f t="shared" si="114"/>
        <v>0.68879999999999997</v>
      </c>
      <c r="AJ118">
        <f t="shared" si="93"/>
        <v>0</v>
      </c>
      <c r="AK118">
        <v>478.57</v>
      </c>
      <c r="AL118">
        <v>351.06</v>
      </c>
      <c r="AM118">
        <v>81.28</v>
      </c>
      <c r="AN118">
        <v>10.3</v>
      </c>
      <c r="AO118">
        <v>46.23</v>
      </c>
      <c r="AP118">
        <v>0</v>
      </c>
      <c r="AQ118">
        <v>4.66</v>
      </c>
      <c r="AR118">
        <v>0.82</v>
      </c>
      <c r="AS118">
        <v>0</v>
      </c>
      <c r="AT118">
        <v>81</v>
      </c>
      <c r="AU118">
        <v>52</v>
      </c>
      <c r="AV118">
        <v>1</v>
      </c>
      <c r="AW118">
        <v>1</v>
      </c>
      <c r="AZ118">
        <v>1</v>
      </c>
      <c r="BA118">
        <v>25.83</v>
      </c>
      <c r="BB118">
        <v>9.26</v>
      </c>
      <c r="BC118">
        <v>4.12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2</v>
      </c>
      <c r="BJ118" t="s">
        <v>317</v>
      </c>
      <c r="BM118">
        <v>108001</v>
      </c>
      <c r="BN118">
        <v>0</v>
      </c>
      <c r="BO118" t="s">
        <v>315</v>
      </c>
      <c r="BP118">
        <v>1</v>
      </c>
      <c r="BQ118">
        <v>3</v>
      </c>
      <c r="BR118">
        <v>0</v>
      </c>
      <c r="BS118">
        <v>25.83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95</v>
      </c>
      <c r="CA118">
        <v>65</v>
      </c>
      <c r="CF118">
        <v>0</v>
      </c>
      <c r="CG118">
        <v>0</v>
      </c>
      <c r="CM118">
        <v>0</v>
      </c>
      <c r="CN118" t="s">
        <v>605</v>
      </c>
      <c r="CO118">
        <v>0</v>
      </c>
      <c r="CP118">
        <f t="shared" si="94"/>
        <v>3270.3199999999997</v>
      </c>
      <c r="CQ118">
        <f t="shared" si="95"/>
        <v>0</v>
      </c>
      <c r="CR118">
        <f t="shared" si="96"/>
        <v>632.1801999999999</v>
      </c>
      <c r="CS118">
        <f t="shared" si="97"/>
        <v>223.42949999999999</v>
      </c>
      <c r="CT118">
        <f t="shared" si="98"/>
        <v>1002.9788999999998</v>
      </c>
      <c r="CU118">
        <f t="shared" si="99"/>
        <v>0</v>
      </c>
      <c r="CV118">
        <f t="shared" si="100"/>
        <v>3.9143999999999997</v>
      </c>
      <c r="CW118">
        <f t="shared" si="101"/>
        <v>0.68879999999999997</v>
      </c>
      <c r="CX118">
        <f t="shared" si="102"/>
        <v>0</v>
      </c>
      <c r="CY118">
        <f t="shared" si="103"/>
        <v>1986.7842000000001</v>
      </c>
      <c r="CZ118">
        <f t="shared" si="104"/>
        <v>1275.4664000000002</v>
      </c>
      <c r="DC118" t="s">
        <v>3</v>
      </c>
      <c r="DD118" t="s">
        <v>301</v>
      </c>
      <c r="DE118" t="s">
        <v>318</v>
      </c>
      <c r="DF118" t="s">
        <v>318</v>
      </c>
      <c r="DG118" t="s">
        <v>318</v>
      </c>
      <c r="DH118" t="s">
        <v>3</v>
      </c>
      <c r="DI118" t="s">
        <v>318</v>
      </c>
      <c r="DJ118" t="s">
        <v>318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143</v>
      </c>
      <c r="DW118" t="s">
        <v>143</v>
      </c>
      <c r="DX118">
        <v>1</v>
      </c>
      <c r="EE118">
        <v>31265967</v>
      </c>
      <c r="EF118">
        <v>3</v>
      </c>
      <c r="EG118" t="s">
        <v>75</v>
      </c>
      <c r="EH118">
        <v>0</v>
      </c>
      <c r="EI118" t="s">
        <v>3</v>
      </c>
      <c r="EJ118">
        <v>2</v>
      </c>
      <c r="EK118">
        <v>108001</v>
      </c>
      <c r="EL118" t="s">
        <v>76</v>
      </c>
      <c r="EM118" t="s">
        <v>77</v>
      </c>
      <c r="EO118" t="s">
        <v>319</v>
      </c>
      <c r="EQ118">
        <v>512</v>
      </c>
      <c r="ER118">
        <v>478.57</v>
      </c>
      <c r="ES118">
        <v>351.06</v>
      </c>
      <c r="ET118">
        <v>81.28</v>
      </c>
      <c r="EU118">
        <v>10.3</v>
      </c>
      <c r="EV118">
        <v>46.23</v>
      </c>
      <c r="EW118">
        <v>4.66</v>
      </c>
      <c r="EX118">
        <v>0.82</v>
      </c>
      <c r="EY118">
        <v>0</v>
      </c>
      <c r="FQ118">
        <v>0</v>
      </c>
      <c r="FR118">
        <f t="shared" si="105"/>
        <v>0</v>
      </c>
      <c r="FS118">
        <v>0</v>
      </c>
      <c r="FV118" t="s">
        <v>45</v>
      </c>
      <c r="FW118" t="s">
        <v>46</v>
      </c>
      <c r="FX118">
        <v>95</v>
      </c>
      <c r="FY118">
        <v>65</v>
      </c>
      <c r="GA118" t="s">
        <v>3</v>
      </c>
      <c r="GD118">
        <v>0</v>
      </c>
      <c r="GF118">
        <v>-1590273150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106"/>
        <v>0</v>
      </c>
      <c r="GM118">
        <f t="shared" si="107"/>
        <v>6532.57</v>
      </c>
      <c r="GN118">
        <f t="shared" si="108"/>
        <v>0</v>
      </c>
      <c r="GO118">
        <f t="shared" si="109"/>
        <v>6532.57</v>
      </c>
      <c r="GP118">
        <f t="shared" si="110"/>
        <v>0</v>
      </c>
      <c r="GR118">
        <v>0</v>
      </c>
      <c r="GS118">
        <v>3</v>
      </c>
      <c r="GT118">
        <v>0</v>
      </c>
      <c r="GU118" t="s">
        <v>3</v>
      </c>
      <c r="GV118">
        <f t="shared" si="111"/>
        <v>0</v>
      </c>
      <c r="GW118">
        <v>1</v>
      </c>
      <c r="GX118">
        <f t="shared" si="112"/>
        <v>0</v>
      </c>
      <c r="HA118">
        <v>0</v>
      </c>
      <c r="HB118">
        <v>0</v>
      </c>
      <c r="IK118">
        <v>0</v>
      </c>
    </row>
    <row r="119" spans="1:245" x14ac:dyDescent="0.2">
      <c r="A119">
        <v>17</v>
      </c>
      <c r="B119">
        <v>1</v>
      </c>
      <c r="C119">
        <f>ROW(SmtRes!A180)</f>
        <v>180</v>
      </c>
      <c r="D119">
        <f>ROW(EtalonRes!A163)</f>
        <v>163</v>
      </c>
      <c r="E119" t="s">
        <v>320</v>
      </c>
      <c r="F119" t="s">
        <v>193</v>
      </c>
      <c r="G119" t="s">
        <v>321</v>
      </c>
      <c r="H119" t="s">
        <v>186</v>
      </c>
      <c r="I119">
        <f>ROUND(8/100,9)</f>
        <v>0.08</v>
      </c>
      <c r="J119">
        <v>0</v>
      </c>
      <c r="O119">
        <f t="shared" si="78"/>
        <v>252.47</v>
      </c>
      <c r="P119">
        <f t="shared" si="79"/>
        <v>0</v>
      </c>
      <c r="Q119">
        <f t="shared" si="80"/>
        <v>0</v>
      </c>
      <c r="R119">
        <f t="shared" si="81"/>
        <v>0</v>
      </c>
      <c r="S119">
        <f t="shared" si="82"/>
        <v>252.47</v>
      </c>
      <c r="T119">
        <f t="shared" si="83"/>
        <v>0</v>
      </c>
      <c r="U119">
        <f t="shared" si="84"/>
        <v>1.0160639999999999</v>
      </c>
      <c r="V119">
        <f t="shared" si="85"/>
        <v>0</v>
      </c>
      <c r="W119">
        <f t="shared" si="86"/>
        <v>0</v>
      </c>
      <c r="X119">
        <f t="shared" si="87"/>
        <v>204.5</v>
      </c>
      <c r="Y119">
        <f t="shared" si="88"/>
        <v>131.28</v>
      </c>
      <c r="AA119">
        <v>35896806</v>
      </c>
      <c r="AB119">
        <f t="shared" si="89"/>
        <v>122.18</v>
      </c>
      <c r="AC119">
        <f>ROUND(((ES119*0)),2)</f>
        <v>0</v>
      </c>
      <c r="AD119">
        <f>ROUND((((((ET119*0.7)*1.2))-(((EU119*0.7)*1.2)))+AE119),2)</f>
        <v>0</v>
      </c>
      <c r="AE119">
        <f t="shared" si="113"/>
        <v>0</v>
      </c>
      <c r="AF119">
        <f t="shared" si="113"/>
        <v>122.18</v>
      </c>
      <c r="AG119">
        <f t="shared" si="91"/>
        <v>0</v>
      </c>
      <c r="AH119">
        <f t="shared" si="114"/>
        <v>12.700799999999999</v>
      </c>
      <c r="AI119">
        <f t="shared" si="114"/>
        <v>0</v>
      </c>
      <c r="AJ119">
        <f t="shared" si="93"/>
        <v>0</v>
      </c>
      <c r="AK119">
        <v>148.36000000000001</v>
      </c>
      <c r="AL119">
        <v>2.91</v>
      </c>
      <c r="AM119">
        <v>0</v>
      </c>
      <c r="AN119">
        <v>0</v>
      </c>
      <c r="AO119">
        <v>145.44999999999999</v>
      </c>
      <c r="AP119">
        <v>0</v>
      </c>
      <c r="AQ119">
        <v>15.12</v>
      </c>
      <c r="AR119">
        <v>0</v>
      </c>
      <c r="AS119">
        <v>0</v>
      </c>
      <c r="AT119">
        <v>81</v>
      </c>
      <c r="AU119">
        <v>52</v>
      </c>
      <c r="AV119">
        <v>1</v>
      </c>
      <c r="AW119">
        <v>1</v>
      </c>
      <c r="AZ119">
        <v>1</v>
      </c>
      <c r="BA119">
        <v>25.83</v>
      </c>
      <c r="BB119">
        <v>1</v>
      </c>
      <c r="BC119">
        <v>25.82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2</v>
      </c>
      <c r="BJ119" t="s">
        <v>195</v>
      </c>
      <c r="BM119">
        <v>108001</v>
      </c>
      <c r="BN119">
        <v>0</v>
      </c>
      <c r="BO119" t="s">
        <v>193</v>
      </c>
      <c r="BP119">
        <v>1</v>
      </c>
      <c r="BQ119">
        <v>3</v>
      </c>
      <c r="BR119">
        <v>0</v>
      </c>
      <c r="BS119">
        <v>25.83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95</v>
      </c>
      <c r="CA119">
        <v>65</v>
      </c>
      <c r="CF119">
        <v>0</v>
      </c>
      <c r="CG119">
        <v>0</v>
      </c>
      <c r="CM119">
        <v>0</v>
      </c>
      <c r="CN119" t="s">
        <v>605</v>
      </c>
      <c r="CO119">
        <v>0</v>
      </c>
      <c r="CP119">
        <f t="shared" si="94"/>
        <v>252.47</v>
      </c>
      <c r="CQ119">
        <f t="shared" si="95"/>
        <v>0</v>
      </c>
      <c r="CR119">
        <f t="shared" si="96"/>
        <v>0</v>
      </c>
      <c r="CS119">
        <f t="shared" si="97"/>
        <v>0</v>
      </c>
      <c r="CT119">
        <f t="shared" si="98"/>
        <v>3155.9094</v>
      </c>
      <c r="CU119">
        <f t="shared" si="99"/>
        <v>0</v>
      </c>
      <c r="CV119">
        <f t="shared" si="100"/>
        <v>12.700799999999999</v>
      </c>
      <c r="CW119">
        <f t="shared" si="101"/>
        <v>0</v>
      </c>
      <c r="CX119">
        <f t="shared" si="102"/>
        <v>0</v>
      </c>
      <c r="CY119">
        <f t="shared" si="103"/>
        <v>204.50069999999999</v>
      </c>
      <c r="CZ119">
        <f t="shared" si="104"/>
        <v>131.28440000000001</v>
      </c>
      <c r="DC119" t="s">
        <v>3</v>
      </c>
      <c r="DD119" t="s">
        <v>301</v>
      </c>
      <c r="DE119" t="s">
        <v>318</v>
      </c>
      <c r="DF119" t="s">
        <v>318</v>
      </c>
      <c r="DG119" t="s">
        <v>318</v>
      </c>
      <c r="DH119" t="s">
        <v>3</v>
      </c>
      <c r="DI119" t="s">
        <v>318</v>
      </c>
      <c r="DJ119" t="s">
        <v>318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186</v>
      </c>
      <c r="DW119" t="s">
        <v>186</v>
      </c>
      <c r="DX119">
        <v>1</v>
      </c>
      <c r="EE119">
        <v>31265967</v>
      </c>
      <c r="EF119">
        <v>3</v>
      </c>
      <c r="EG119" t="s">
        <v>75</v>
      </c>
      <c r="EH119">
        <v>0</v>
      </c>
      <c r="EI119" t="s">
        <v>3</v>
      </c>
      <c r="EJ119">
        <v>2</v>
      </c>
      <c r="EK119">
        <v>108001</v>
      </c>
      <c r="EL119" t="s">
        <v>76</v>
      </c>
      <c r="EM119" t="s">
        <v>77</v>
      </c>
      <c r="EO119" t="s">
        <v>319</v>
      </c>
      <c r="EQ119">
        <v>512</v>
      </c>
      <c r="ER119">
        <v>148.36000000000001</v>
      </c>
      <c r="ES119">
        <v>2.91</v>
      </c>
      <c r="ET119">
        <v>0</v>
      </c>
      <c r="EU119">
        <v>0</v>
      </c>
      <c r="EV119">
        <v>145.44999999999999</v>
      </c>
      <c r="EW119">
        <v>15.12</v>
      </c>
      <c r="EX119">
        <v>0</v>
      </c>
      <c r="EY119">
        <v>0</v>
      </c>
      <c r="FQ119">
        <v>0</v>
      </c>
      <c r="FR119">
        <f t="shared" si="105"/>
        <v>0</v>
      </c>
      <c r="FS119">
        <v>0</v>
      </c>
      <c r="FV119" t="s">
        <v>45</v>
      </c>
      <c r="FW119" t="s">
        <v>46</v>
      </c>
      <c r="FX119">
        <v>95</v>
      </c>
      <c r="FY119">
        <v>65</v>
      </c>
      <c r="GA119" t="s">
        <v>3</v>
      </c>
      <c r="GD119">
        <v>0</v>
      </c>
      <c r="GF119">
        <v>-946135642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106"/>
        <v>0</v>
      </c>
      <c r="GM119">
        <f t="shared" si="107"/>
        <v>588.25</v>
      </c>
      <c r="GN119">
        <f t="shared" si="108"/>
        <v>0</v>
      </c>
      <c r="GO119">
        <f t="shared" si="109"/>
        <v>588.25</v>
      </c>
      <c r="GP119">
        <f t="shared" si="110"/>
        <v>0</v>
      </c>
      <c r="GR119">
        <v>0</v>
      </c>
      <c r="GS119">
        <v>3</v>
      </c>
      <c r="GT119">
        <v>0</v>
      </c>
      <c r="GU119" t="s">
        <v>3</v>
      </c>
      <c r="GV119">
        <f t="shared" si="111"/>
        <v>0</v>
      </c>
      <c r="GW119">
        <v>1</v>
      </c>
      <c r="GX119">
        <f t="shared" si="112"/>
        <v>0</v>
      </c>
      <c r="HA119">
        <v>0</v>
      </c>
      <c r="HB119">
        <v>0</v>
      </c>
      <c r="IK119">
        <v>0</v>
      </c>
    </row>
    <row r="120" spans="1:245" x14ac:dyDescent="0.2">
      <c r="A120">
        <v>17</v>
      </c>
      <c r="B120">
        <v>1</v>
      </c>
      <c r="C120">
        <f>ROW(SmtRes!A186)</f>
        <v>186</v>
      </c>
      <c r="D120">
        <f>ROW(EtalonRes!A171)</f>
        <v>171</v>
      </c>
      <c r="E120" t="s">
        <v>322</v>
      </c>
      <c r="F120" t="s">
        <v>323</v>
      </c>
      <c r="G120" t="s">
        <v>324</v>
      </c>
      <c r="H120" t="s">
        <v>186</v>
      </c>
      <c r="I120">
        <f>ROUND((5/100)*1,9)</f>
        <v>0.05</v>
      </c>
      <c r="J120">
        <v>0</v>
      </c>
      <c r="O120">
        <f t="shared" si="78"/>
        <v>1156.95</v>
      </c>
      <c r="P120">
        <f t="shared" si="79"/>
        <v>0</v>
      </c>
      <c r="Q120">
        <f t="shared" si="80"/>
        <v>827.14</v>
      </c>
      <c r="R120">
        <f t="shared" si="81"/>
        <v>305.04000000000002</v>
      </c>
      <c r="S120">
        <f t="shared" si="82"/>
        <v>329.81</v>
      </c>
      <c r="T120">
        <f t="shared" si="83"/>
        <v>0</v>
      </c>
      <c r="U120">
        <f t="shared" si="84"/>
        <v>1.49688</v>
      </c>
      <c r="V120">
        <f t="shared" si="85"/>
        <v>0.94416</v>
      </c>
      <c r="W120">
        <f t="shared" si="86"/>
        <v>0</v>
      </c>
      <c r="X120">
        <f t="shared" si="87"/>
        <v>488.83</v>
      </c>
      <c r="Y120">
        <f t="shared" si="88"/>
        <v>431.7</v>
      </c>
      <c r="AA120">
        <v>35896806</v>
      </c>
      <c r="AB120">
        <f t="shared" si="89"/>
        <v>3137.38</v>
      </c>
      <c r="AC120">
        <f>ROUND(((ES120*0)),2)</f>
        <v>0</v>
      </c>
      <c r="AD120">
        <f>ROUND((((((ET120*0.7)*1.2))-(((EU120*0.7)*1.2)))+AE120),2)</f>
        <v>2882.01</v>
      </c>
      <c r="AE120">
        <f t="shared" si="113"/>
        <v>236.19</v>
      </c>
      <c r="AF120">
        <f t="shared" si="113"/>
        <v>255.37</v>
      </c>
      <c r="AG120">
        <f t="shared" si="91"/>
        <v>0</v>
      </c>
      <c r="AH120">
        <f t="shared" si="114"/>
        <v>29.9376</v>
      </c>
      <c r="AI120">
        <f t="shared" si="114"/>
        <v>18.883199999999999</v>
      </c>
      <c r="AJ120">
        <f t="shared" si="93"/>
        <v>0</v>
      </c>
      <c r="AK120">
        <v>3968.08</v>
      </c>
      <c r="AL120">
        <v>233.1</v>
      </c>
      <c r="AM120">
        <v>3430.97</v>
      </c>
      <c r="AN120">
        <v>281.18</v>
      </c>
      <c r="AO120">
        <v>304.01</v>
      </c>
      <c r="AP120">
        <v>0</v>
      </c>
      <c r="AQ120">
        <v>35.64</v>
      </c>
      <c r="AR120">
        <v>22.48</v>
      </c>
      <c r="AS120">
        <v>0</v>
      </c>
      <c r="AT120">
        <v>77</v>
      </c>
      <c r="AU120">
        <v>68</v>
      </c>
      <c r="AV120">
        <v>1</v>
      </c>
      <c r="AW120">
        <v>1</v>
      </c>
      <c r="AZ120">
        <v>1</v>
      </c>
      <c r="BA120">
        <v>25.83</v>
      </c>
      <c r="BB120">
        <v>5.74</v>
      </c>
      <c r="BC120">
        <v>4.49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325</v>
      </c>
      <c r="BM120">
        <v>9001</v>
      </c>
      <c r="BN120">
        <v>0</v>
      </c>
      <c r="BO120" t="s">
        <v>323</v>
      </c>
      <c r="BP120">
        <v>1</v>
      </c>
      <c r="BQ120">
        <v>2</v>
      </c>
      <c r="BR120">
        <v>0</v>
      </c>
      <c r="BS120">
        <v>25.83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90</v>
      </c>
      <c r="CA120">
        <v>85</v>
      </c>
      <c r="CF120">
        <v>0</v>
      </c>
      <c r="CG120">
        <v>0</v>
      </c>
      <c r="CM120">
        <v>0</v>
      </c>
      <c r="CN120" t="s">
        <v>606</v>
      </c>
      <c r="CO120">
        <v>0</v>
      </c>
      <c r="CP120">
        <f t="shared" si="94"/>
        <v>1156.95</v>
      </c>
      <c r="CQ120">
        <f t="shared" si="95"/>
        <v>0</v>
      </c>
      <c r="CR120">
        <f t="shared" si="96"/>
        <v>16542.737400000002</v>
      </c>
      <c r="CS120">
        <f t="shared" si="97"/>
        <v>6100.7876999999999</v>
      </c>
      <c r="CT120">
        <f t="shared" si="98"/>
        <v>6596.2070999999996</v>
      </c>
      <c r="CU120">
        <f t="shared" si="99"/>
        <v>0</v>
      </c>
      <c r="CV120">
        <f t="shared" si="100"/>
        <v>29.9376</v>
      </c>
      <c r="CW120">
        <f t="shared" si="101"/>
        <v>18.883199999999999</v>
      </c>
      <c r="CX120">
        <f t="shared" si="102"/>
        <v>0</v>
      </c>
      <c r="CY120">
        <f t="shared" si="103"/>
        <v>488.83450000000005</v>
      </c>
      <c r="CZ120">
        <f t="shared" si="104"/>
        <v>431.69800000000004</v>
      </c>
      <c r="DC120" t="s">
        <v>3</v>
      </c>
      <c r="DD120" t="s">
        <v>301</v>
      </c>
      <c r="DE120" t="s">
        <v>318</v>
      </c>
      <c r="DF120" t="s">
        <v>318</v>
      </c>
      <c r="DG120" t="s">
        <v>318</v>
      </c>
      <c r="DH120" t="s">
        <v>3</v>
      </c>
      <c r="DI120" t="s">
        <v>318</v>
      </c>
      <c r="DJ120" t="s">
        <v>318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186</v>
      </c>
      <c r="DW120" t="s">
        <v>186</v>
      </c>
      <c r="DX120">
        <v>1</v>
      </c>
      <c r="EE120">
        <v>31265845</v>
      </c>
      <c r="EF120">
        <v>2</v>
      </c>
      <c r="EG120" t="s">
        <v>41</v>
      </c>
      <c r="EH120">
        <v>0</v>
      </c>
      <c r="EI120" t="s">
        <v>3</v>
      </c>
      <c r="EJ120">
        <v>1</v>
      </c>
      <c r="EK120">
        <v>9001</v>
      </c>
      <c r="EL120" t="s">
        <v>326</v>
      </c>
      <c r="EM120" t="s">
        <v>327</v>
      </c>
      <c r="EO120" t="s">
        <v>328</v>
      </c>
      <c r="EQ120">
        <v>512</v>
      </c>
      <c r="ER120">
        <v>3968.08</v>
      </c>
      <c r="ES120">
        <v>233.1</v>
      </c>
      <c r="ET120">
        <v>3430.97</v>
      </c>
      <c r="EU120">
        <v>281.18</v>
      </c>
      <c r="EV120">
        <v>304.01</v>
      </c>
      <c r="EW120">
        <v>35.64</v>
      </c>
      <c r="EX120">
        <v>22.48</v>
      </c>
      <c r="EY120">
        <v>0</v>
      </c>
      <c r="FQ120">
        <v>0</v>
      </c>
      <c r="FR120">
        <f t="shared" si="105"/>
        <v>0</v>
      </c>
      <c r="FS120">
        <v>0</v>
      </c>
      <c r="FV120" t="s">
        <v>45</v>
      </c>
      <c r="FW120" t="s">
        <v>46</v>
      </c>
      <c r="FX120">
        <v>90</v>
      </c>
      <c r="FY120">
        <v>85</v>
      </c>
      <c r="GA120" t="s">
        <v>3</v>
      </c>
      <c r="GD120">
        <v>0</v>
      </c>
      <c r="GF120">
        <v>-1904743223</v>
      </c>
      <c r="GG120">
        <v>2</v>
      </c>
      <c r="GH120">
        <v>1</v>
      </c>
      <c r="GI120">
        <v>2</v>
      </c>
      <c r="GJ120">
        <v>0</v>
      </c>
      <c r="GK120">
        <f>ROUND(R120*(R12)/100,2)</f>
        <v>0</v>
      </c>
      <c r="GL120">
        <f t="shared" si="106"/>
        <v>0</v>
      </c>
      <c r="GM120">
        <f t="shared" si="107"/>
        <v>2077.48</v>
      </c>
      <c r="GN120">
        <f t="shared" si="108"/>
        <v>2077.48</v>
      </c>
      <c r="GO120">
        <f t="shared" si="109"/>
        <v>0</v>
      </c>
      <c r="GP120">
        <f t="shared" si="110"/>
        <v>0</v>
      </c>
      <c r="GR120">
        <v>0</v>
      </c>
      <c r="GS120">
        <v>3</v>
      </c>
      <c r="GT120">
        <v>0</v>
      </c>
      <c r="GU120" t="s">
        <v>3</v>
      </c>
      <c r="GV120">
        <f t="shared" si="111"/>
        <v>0</v>
      </c>
      <c r="GW120">
        <v>1</v>
      </c>
      <c r="GX120">
        <f t="shared" si="112"/>
        <v>0</v>
      </c>
      <c r="HA120">
        <v>0</v>
      </c>
      <c r="HB120">
        <v>0</v>
      </c>
      <c r="IK120">
        <v>0</v>
      </c>
    </row>
    <row r="121" spans="1:245" x14ac:dyDescent="0.2">
      <c r="A121">
        <v>17</v>
      </c>
      <c r="B121">
        <v>1</v>
      </c>
      <c r="C121">
        <f>ROW(SmtRes!A190)</f>
        <v>190</v>
      </c>
      <c r="D121">
        <f>ROW(EtalonRes!A177)</f>
        <v>177</v>
      </c>
      <c r="E121" t="s">
        <v>329</v>
      </c>
      <c r="F121" t="s">
        <v>330</v>
      </c>
      <c r="G121" t="s">
        <v>331</v>
      </c>
      <c r="H121" t="s">
        <v>332</v>
      </c>
      <c r="I121">
        <f>ROUND((3/10)*1,9)</f>
        <v>0.3</v>
      </c>
      <c r="J121">
        <v>0</v>
      </c>
      <c r="O121">
        <f t="shared" si="78"/>
        <v>470.44</v>
      </c>
      <c r="P121">
        <f t="shared" si="79"/>
        <v>0</v>
      </c>
      <c r="Q121">
        <f t="shared" si="80"/>
        <v>75.63</v>
      </c>
      <c r="R121">
        <f t="shared" si="81"/>
        <v>51.38</v>
      </c>
      <c r="S121">
        <f t="shared" si="82"/>
        <v>394.81</v>
      </c>
      <c r="T121">
        <f t="shared" si="83"/>
        <v>0</v>
      </c>
      <c r="U121">
        <f t="shared" si="84"/>
        <v>1.79172</v>
      </c>
      <c r="V121">
        <f t="shared" si="85"/>
        <v>0.17135999999999998</v>
      </c>
      <c r="W121">
        <f t="shared" si="86"/>
        <v>0</v>
      </c>
      <c r="X121">
        <f t="shared" si="87"/>
        <v>343.57</v>
      </c>
      <c r="Y121">
        <f t="shared" si="88"/>
        <v>303.41000000000003</v>
      </c>
      <c r="AA121">
        <v>35896806</v>
      </c>
      <c r="AB121">
        <f t="shared" si="89"/>
        <v>67.7</v>
      </c>
      <c r="AC121">
        <f>ROUND(((ES121*0)),2)</f>
        <v>0</v>
      </c>
      <c r="AD121">
        <f>ROUND((((((ET121*0.7)*1.2))-(((EU121*0.7)*1.2)))+AE121),2)</f>
        <v>16.75</v>
      </c>
      <c r="AE121">
        <f t="shared" si="113"/>
        <v>6.63</v>
      </c>
      <c r="AF121">
        <f t="shared" si="113"/>
        <v>50.95</v>
      </c>
      <c r="AG121">
        <f t="shared" si="91"/>
        <v>0</v>
      </c>
      <c r="AH121">
        <f t="shared" si="114"/>
        <v>5.9724000000000004</v>
      </c>
      <c r="AI121">
        <f t="shared" si="114"/>
        <v>0.57119999999999993</v>
      </c>
      <c r="AJ121">
        <f t="shared" si="93"/>
        <v>0</v>
      </c>
      <c r="AK121">
        <v>80.59</v>
      </c>
      <c r="AL121">
        <v>0</v>
      </c>
      <c r="AM121">
        <v>19.940000000000001</v>
      </c>
      <c r="AN121">
        <v>7.89</v>
      </c>
      <c r="AO121">
        <v>60.65</v>
      </c>
      <c r="AP121">
        <v>0</v>
      </c>
      <c r="AQ121">
        <v>7.11</v>
      </c>
      <c r="AR121">
        <v>0.68</v>
      </c>
      <c r="AS121">
        <v>0</v>
      </c>
      <c r="AT121">
        <v>77</v>
      </c>
      <c r="AU121">
        <v>68</v>
      </c>
      <c r="AV121">
        <v>1</v>
      </c>
      <c r="AW121">
        <v>1</v>
      </c>
      <c r="AZ121">
        <v>1</v>
      </c>
      <c r="BA121">
        <v>25.83</v>
      </c>
      <c r="BB121">
        <v>15.05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333</v>
      </c>
      <c r="BM121">
        <v>9001</v>
      </c>
      <c r="BN121">
        <v>0</v>
      </c>
      <c r="BO121" t="s">
        <v>330</v>
      </c>
      <c r="BP121">
        <v>1</v>
      </c>
      <c r="BQ121">
        <v>2</v>
      </c>
      <c r="BR121">
        <v>0</v>
      </c>
      <c r="BS121">
        <v>25.83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90</v>
      </c>
      <c r="CA121">
        <v>85</v>
      </c>
      <c r="CF121">
        <v>0</v>
      </c>
      <c r="CG121">
        <v>0</v>
      </c>
      <c r="CM121">
        <v>0</v>
      </c>
      <c r="CN121" t="s">
        <v>606</v>
      </c>
      <c r="CO121">
        <v>0</v>
      </c>
      <c r="CP121">
        <f t="shared" si="94"/>
        <v>470.44</v>
      </c>
      <c r="CQ121">
        <f t="shared" si="95"/>
        <v>0</v>
      </c>
      <c r="CR121">
        <f t="shared" si="96"/>
        <v>252.08750000000001</v>
      </c>
      <c r="CS121">
        <f t="shared" si="97"/>
        <v>171.25289999999998</v>
      </c>
      <c r="CT121">
        <f t="shared" si="98"/>
        <v>1316.0384999999999</v>
      </c>
      <c r="CU121">
        <f t="shared" si="99"/>
        <v>0</v>
      </c>
      <c r="CV121">
        <f t="shared" si="100"/>
        <v>5.9724000000000004</v>
      </c>
      <c r="CW121">
        <f t="shared" si="101"/>
        <v>0.57119999999999993</v>
      </c>
      <c r="CX121">
        <f t="shared" si="102"/>
        <v>0</v>
      </c>
      <c r="CY121">
        <f t="shared" si="103"/>
        <v>343.56629999999996</v>
      </c>
      <c r="CZ121">
        <f t="shared" si="104"/>
        <v>303.4092</v>
      </c>
      <c r="DC121" t="s">
        <v>3</v>
      </c>
      <c r="DD121" t="s">
        <v>301</v>
      </c>
      <c r="DE121" t="s">
        <v>318</v>
      </c>
      <c r="DF121" t="s">
        <v>318</v>
      </c>
      <c r="DG121" t="s">
        <v>318</v>
      </c>
      <c r="DH121" t="s">
        <v>3</v>
      </c>
      <c r="DI121" t="s">
        <v>318</v>
      </c>
      <c r="DJ121" t="s">
        <v>318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332</v>
      </c>
      <c r="DW121" t="s">
        <v>332</v>
      </c>
      <c r="DX121">
        <v>1</v>
      </c>
      <c r="EE121">
        <v>31265845</v>
      </c>
      <c r="EF121">
        <v>2</v>
      </c>
      <c r="EG121" t="s">
        <v>41</v>
      </c>
      <c r="EH121">
        <v>0</v>
      </c>
      <c r="EI121" t="s">
        <v>3</v>
      </c>
      <c r="EJ121">
        <v>1</v>
      </c>
      <c r="EK121">
        <v>9001</v>
      </c>
      <c r="EL121" t="s">
        <v>326</v>
      </c>
      <c r="EM121" t="s">
        <v>327</v>
      </c>
      <c r="EO121" t="s">
        <v>328</v>
      </c>
      <c r="EQ121">
        <v>512</v>
      </c>
      <c r="ER121">
        <v>80.59</v>
      </c>
      <c r="ES121">
        <v>0</v>
      </c>
      <c r="ET121">
        <v>19.940000000000001</v>
      </c>
      <c r="EU121">
        <v>7.89</v>
      </c>
      <c r="EV121">
        <v>60.65</v>
      </c>
      <c r="EW121">
        <v>7.11</v>
      </c>
      <c r="EX121">
        <v>0.68</v>
      </c>
      <c r="EY121">
        <v>0</v>
      </c>
      <c r="FQ121">
        <v>0</v>
      </c>
      <c r="FR121">
        <f t="shared" si="105"/>
        <v>0</v>
      </c>
      <c r="FS121">
        <v>0</v>
      </c>
      <c r="FV121" t="s">
        <v>45</v>
      </c>
      <c r="FW121" t="s">
        <v>46</v>
      </c>
      <c r="FX121">
        <v>90</v>
      </c>
      <c r="FY121">
        <v>85</v>
      </c>
      <c r="GA121" t="s">
        <v>3</v>
      </c>
      <c r="GD121">
        <v>0</v>
      </c>
      <c r="GF121">
        <v>1183919395</v>
      </c>
      <c r="GG121">
        <v>2</v>
      </c>
      <c r="GH121">
        <v>1</v>
      </c>
      <c r="GI121">
        <v>2</v>
      </c>
      <c r="GJ121">
        <v>0</v>
      </c>
      <c r="GK121">
        <f>ROUND(R121*(R12)/100,2)</f>
        <v>0</v>
      </c>
      <c r="GL121">
        <f t="shared" si="106"/>
        <v>0</v>
      </c>
      <c r="GM121">
        <f t="shared" si="107"/>
        <v>1117.42</v>
      </c>
      <c r="GN121">
        <f t="shared" si="108"/>
        <v>1117.42</v>
      </c>
      <c r="GO121">
        <f t="shared" si="109"/>
        <v>0</v>
      </c>
      <c r="GP121">
        <f t="shared" si="110"/>
        <v>0</v>
      </c>
      <c r="GR121">
        <v>0</v>
      </c>
      <c r="GS121">
        <v>3</v>
      </c>
      <c r="GT121">
        <v>0</v>
      </c>
      <c r="GU121" t="s">
        <v>3</v>
      </c>
      <c r="GV121">
        <f t="shared" si="111"/>
        <v>0</v>
      </c>
      <c r="GW121">
        <v>1</v>
      </c>
      <c r="GX121">
        <f t="shared" si="112"/>
        <v>0</v>
      </c>
      <c r="HA121">
        <v>0</v>
      </c>
      <c r="HB121">
        <v>0</v>
      </c>
      <c r="IK121">
        <v>0</v>
      </c>
    </row>
    <row r="122" spans="1:245" x14ac:dyDescent="0.2">
      <c r="A122">
        <v>17</v>
      </c>
      <c r="B122">
        <v>1</v>
      </c>
      <c r="C122">
        <f>ROW(SmtRes!A194)</f>
        <v>194</v>
      </c>
      <c r="D122">
        <f>ROW(EtalonRes!A183)</f>
        <v>183</v>
      </c>
      <c r="E122" t="s">
        <v>334</v>
      </c>
      <c r="F122" t="s">
        <v>335</v>
      </c>
      <c r="G122" t="s">
        <v>336</v>
      </c>
      <c r="H122" t="s">
        <v>332</v>
      </c>
      <c r="I122">
        <f>ROUND((1/10)*1,9)</f>
        <v>0.1</v>
      </c>
      <c r="J122">
        <v>0</v>
      </c>
      <c r="O122">
        <f t="shared" si="78"/>
        <v>78.11</v>
      </c>
      <c r="P122">
        <f t="shared" si="79"/>
        <v>0</v>
      </c>
      <c r="Q122">
        <f t="shared" si="80"/>
        <v>16.87</v>
      </c>
      <c r="R122">
        <f t="shared" si="81"/>
        <v>10.07</v>
      </c>
      <c r="S122">
        <f t="shared" si="82"/>
        <v>61.24</v>
      </c>
      <c r="T122">
        <f t="shared" si="83"/>
        <v>0</v>
      </c>
      <c r="U122">
        <f t="shared" si="84"/>
        <v>0.27804000000000001</v>
      </c>
      <c r="V122">
        <f t="shared" si="85"/>
        <v>3.3599999999999998E-2</v>
      </c>
      <c r="W122">
        <f t="shared" si="86"/>
        <v>0</v>
      </c>
      <c r="X122">
        <f t="shared" si="87"/>
        <v>54.91</v>
      </c>
      <c r="Y122">
        <f t="shared" si="88"/>
        <v>48.49</v>
      </c>
      <c r="AA122">
        <v>35896806</v>
      </c>
      <c r="AB122">
        <f t="shared" si="89"/>
        <v>35.58</v>
      </c>
      <c r="AC122">
        <f>ROUND(((ES122*0)),2)</f>
        <v>0</v>
      </c>
      <c r="AD122">
        <f>ROUND((((((ET122*0.7)*1.2))-(((EU122*0.7)*1.2)))+AE122),2)</f>
        <v>11.87</v>
      </c>
      <c r="AE122">
        <f t="shared" si="113"/>
        <v>3.9</v>
      </c>
      <c r="AF122">
        <f t="shared" si="113"/>
        <v>23.71</v>
      </c>
      <c r="AG122">
        <f t="shared" si="91"/>
        <v>0</v>
      </c>
      <c r="AH122">
        <f t="shared" si="114"/>
        <v>2.7803999999999998</v>
      </c>
      <c r="AI122">
        <f t="shared" si="114"/>
        <v>0.33599999999999997</v>
      </c>
      <c r="AJ122">
        <f t="shared" si="93"/>
        <v>0</v>
      </c>
      <c r="AK122">
        <v>42.36</v>
      </c>
      <c r="AL122">
        <v>0</v>
      </c>
      <c r="AM122">
        <v>14.13</v>
      </c>
      <c r="AN122">
        <v>4.6399999999999997</v>
      </c>
      <c r="AO122">
        <v>28.23</v>
      </c>
      <c r="AP122">
        <v>0</v>
      </c>
      <c r="AQ122">
        <v>3.31</v>
      </c>
      <c r="AR122">
        <v>0.4</v>
      </c>
      <c r="AS122">
        <v>0</v>
      </c>
      <c r="AT122">
        <v>77</v>
      </c>
      <c r="AU122">
        <v>68</v>
      </c>
      <c r="AV122">
        <v>1</v>
      </c>
      <c r="AW122">
        <v>1</v>
      </c>
      <c r="AZ122">
        <v>1</v>
      </c>
      <c r="BA122">
        <v>25.83</v>
      </c>
      <c r="BB122">
        <v>14.21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337</v>
      </c>
      <c r="BM122">
        <v>9001</v>
      </c>
      <c r="BN122">
        <v>0</v>
      </c>
      <c r="BO122" t="s">
        <v>335</v>
      </c>
      <c r="BP122">
        <v>1</v>
      </c>
      <c r="BQ122">
        <v>2</v>
      </c>
      <c r="BR122">
        <v>0</v>
      </c>
      <c r="BS122">
        <v>25.83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90</v>
      </c>
      <c r="CA122">
        <v>85</v>
      </c>
      <c r="CF122">
        <v>0</v>
      </c>
      <c r="CG122">
        <v>0</v>
      </c>
      <c r="CM122">
        <v>0</v>
      </c>
      <c r="CN122" t="s">
        <v>606</v>
      </c>
      <c r="CO122">
        <v>0</v>
      </c>
      <c r="CP122">
        <f t="shared" si="94"/>
        <v>78.11</v>
      </c>
      <c r="CQ122">
        <f t="shared" si="95"/>
        <v>0</v>
      </c>
      <c r="CR122">
        <f t="shared" si="96"/>
        <v>168.67269999999999</v>
      </c>
      <c r="CS122">
        <f t="shared" si="97"/>
        <v>100.73699999999999</v>
      </c>
      <c r="CT122">
        <f t="shared" si="98"/>
        <v>612.42930000000001</v>
      </c>
      <c r="CU122">
        <f t="shared" si="99"/>
        <v>0</v>
      </c>
      <c r="CV122">
        <f t="shared" si="100"/>
        <v>2.7803999999999998</v>
      </c>
      <c r="CW122">
        <f t="shared" si="101"/>
        <v>0.33599999999999997</v>
      </c>
      <c r="CX122">
        <f t="shared" si="102"/>
        <v>0</v>
      </c>
      <c r="CY122">
        <f t="shared" si="103"/>
        <v>54.908699999999996</v>
      </c>
      <c r="CZ122">
        <f t="shared" si="104"/>
        <v>48.4908</v>
      </c>
      <c r="DC122" t="s">
        <v>3</v>
      </c>
      <c r="DD122" t="s">
        <v>301</v>
      </c>
      <c r="DE122" t="s">
        <v>318</v>
      </c>
      <c r="DF122" t="s">
        <v>318</v>
      </c>
      <c r="DG122" t="s">
        <v>318</v>
      </c>
      <c r="DH122" t="s">
        <v>3</v>
      </c>
      <c r="DI122" t="s">
        <v>318</v>
      </c>
      <c r="DJ122" t="s">
        <v>318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332</v>
      </c>
      <c r="DW122" t="s">
        <v>332</v>
      </c>
      <c r="DX122">
        <v>1</v>
      </c>
      <c r="EE122">
        <v>31265845</v>
      </c>
      <c r="EF122">
        <v>2</v>
      </c>
      <c r="EG122" t="s">
        <v>41</v>
      </c>
      <c r="EH122">
        <v>0</v>
      </c>
      <c r="EI122" t="s">
        <v>3</v>
      </c>
      <c r="EJ122">
        <v>1</v>
      </c>
      <c r="EK122">
        <v>9001</v>
      </c>
      <c r="EL122" t="s">
        <v>326</v>
      </c>
      <c r="EM122" t="s">
        <v>327</v>
      </c>
      <c r="EO122" t="s">
        <v>328</v>
      </c>
      <c r="EQ122">
        <v>512</v>
      </c>
      <c r="ER122">
        <v>42.36</v>
      </c>
      <c r="ES122">
        <v>0</v>
      </c>
      <c r="ET122">
        <v>14.13</v>
      </c>
      <c r="EU122">
        <v>4.6399999999999997</v>
      </c>
      <c r="EV122">
        <v>28.23</v>
      </c>
      <c r="EW122">
        <v>3.31</v>
      </c>
      <c r="EX122">
        <v>0.4</v>
      </c>
      <c r="EY122">
        <v>0</v>
      </c>
      <c r="FQ122">
        <v>0</v>
      </c>
      <c r="FR122">
        <f t="shared" si="105"/>
        <v>0</v>
      </c>
      <c r="FS122">
        <v>0</v>
      </c>
      <c r="FV122" t="s">
        <v>45</v>
      </c>
      <c r="FW122" t="s">
        <v>46</v>
      </c>
      <c r="FX122">
        <v>90</v>
      </c>
      <c r="FY122">
        <v>85</v>
      </c>
      <c r="GA122" t="s">
        <v>3</v>
      </c>
      <c r="GD122">
        <v>0</v>
      </c>
      <c r="GF122">
        <v>-1904754111</v>
      </c>
      <c r="GG122">
        <v>2</v>
      </c>
      <c r="GH122">
        <v>1</v>
      </c>
      <c r="GI122">
        <v>2</v>
      </c>
      <c r="GJ122">
        <v>0</v>
      </c>
      <c r="GK122">
        <f>ROUND(R122*(R12)/100,2)</f>
        <v>0</v>
      </c>
      <c r="GL122">
        <f t="shared" si="106"/>
        <v>0</v>
      </c>
      <c r="GM122">
        <f t="shared" si="107"/>
        <v>181.51</v>
      </c>
      <c r="GN122">
        <f t="shared" si="108"/>
        <v>181.51</v>
      </c>
      <c r="GO122">
        <f t="shared" si="109"/>
        <v>0</v>
      </c>
      <c r="GP122">
        <f t="shared" si="110"/>
        <v>0</v>
      </c>
      <c r="GR122">
        <v>0</v>
      </c>
      <c r="GS122">
        <v>3</v>
      </c>
      <c r="GT122">
        <v>0</v>
      </c>
      <c r="GU122" t="s">
        <v>3</v>
      </c>
      <c r="GV122">
        <f t="shared" si="111"/>
        <v>0</v>
      </c>
      <c r="GW122">
        <v>1</v>
      </c>
      <c r="GX122">
        <f t="shared" si="112"/>
        <v>0</v>
      </c>
      <c r="HA122">
        <v>0</v>
      </c>
      <c r="HB122">
        <v>0</v>
      </c>
      <c r="IK122">
        <v>0</v>
      </c>
    </row>
    <row r="123" spans="1:245" x14ac:dyDescent="0.2">
      <c r="A123">
        <v>17</v>
      </c>
      <c r="B123">
        <v>1</v>
      </c>
      <c r="E123" t="s">
        <v>338</v>
      </c>
      <c r="F123" t="s">
        <v>339</v>
      </c>
      <c r="G123" t="s">
        <v>340</v>
      </c>
      <c r="H123" t="s">
        <v>23</v>
      </c>
      <c r="I123">
        <v>9.77</v>
      </c>
      <c r="J123">
        <v>0</v>
      </c>
      <c r="O123">
        <f>0</f>
        <v>0</v>
      </c>
      <c r="P123">
        <f>0</f>
        <v>0</v>
      </c>
      <c r="Q123">
        <f>0</f>
        <v>0</v>
      </c>
      <c r="R123">
        <f>0</f>
        <v>0</v>
      </c>
      <c r="S123">
        <f>0</f>
        <v>0</v>
      </c>
      <c r="T123">
        <f>0</f>
        <v>0</v>
      </c>
      <c r="U123">
        <f>0</f>
        <v>0</v>
      </c>
      <c r="V123">
        <f>0</f>
        <v>0</v>
      </c>
      <c r="W123">
        <f>0</f>
        <v>0</v>
      </c>
      <c r="X123">
        <f>0</f>
        <v>0</v>
      </c>
      <c r="Y123">
        <f>0</f>
        <v>0</v>
      </c>
      <c r="AA123">
        <v>35896806</v>
      </c>
      <c r="AB123">
        <f t="shared" ref="AB123:AB131" si="115">ROUND((AK123),2)</f>
        <v>10.71</v>
      </c>
      <c r="AC123">
        <f>0</f>
        <v>0</v>
      </c>
      <c r="AD123">
        <f>0</f>
        <v>0</v>
      </c>
      <c r="AE123">
        <f>0</f>
        <v>0</v>
      </c>
      <c r="AF123">
        <f>0</f>
        <v>0</v>
      </c>
      <c r="AG123">
        <f>0</f>
        <v>0</v>
      </c>
      <c r="AH123">
        <f>0</f>
        <v>0</v>
      </c>
      <c r="AI123">
        <f>0</f>
        <v>0</v>
      </c>
      <c r="AJ123">
        <f>0</f>
        <v>0</v>
      </c>
      <c r="AK123">
        <v>10.71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14.55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341</v>
      </c>
      <c r="BM123">
        <v>700004</v>
      </c>
      <c r="BN123">
        <v>0</v>
      </c>
      <c r="BO123" t="s">
        <v>339</v>
      </c>
      <c r="BP123">
        <v>1</v>
      </c>
      <c r="BQ123">
        <v>19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ref="CP123:CP131" si="116">AB123*AZ123</f>
        <v>155.83050000000003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23</v>
      </c>
      <c r="DW123" t="s">
        <v>23</v>
      </c>
      <c r="DX123">
        <v>1</v>
      </c>
      <c r="EE123">
        <v>31266032</v>
      </c>
      <c r="EF123">
        <v>19</v>
      </c>
      <c r="EG123" t="s">
        <v>25</v>
      </c>
      <c r="EH123">
        <v>0</v>
      </c>
      <c r="EI123" t="s">
        <v>3</v>
      </c>
      <c r="EJ123">
        <v>1</v>
      </c>
      <c r="EK123">
        <v>700004</v>
      </c>
      <c r="EL123" t="s">
        <v>26</v>
      </c>
      <c r="EM123" t="s">
        <v>27</v>
      </c>
      <c r="EO123" t="s">
        <v>3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FQ123">
        <v>0</v>
      </c>
      <c r="FR123">
        <f t="shared" si="105"/>
        <v>0</v>
      </c>
      <c r="FS123">
        <v>0</v>
      </c>
      <c r="FX123">
        <v>0</v>
      </c>
      <c r="FY123">
        <v>0</v>
      </c>
      <c r="GA123" t="s">
        <v>3</v>
      </c>
      <c r="GD123">
        <v>0</v>
      </c>
      <c r="GF123">
        <v>978645232</v>
      </c>
      <c r="GG123">
        <v>2</v>
      </c>
      <c r="GH123">
        <v>1</v>
      </c>
      <c r="GI123">
        <v>2</v>
      </c>
      <c r="GJ123">
        <v>2</v>
      </c>
      <c r="GK123">
        <f>ROUND(R123*(R12)/100,2)</f>
        <v>0</v>
      </c>
      <c r="GL123">
        <f t="shared" si="106"/>
        <v>0</v>
      </c>
      <c r="GM123">
        <f t="shared" ref="GM123:GM131" si="117">ROUND(CP123*I123,2)</f>
        <v>1522.46</v>
      </c>
      <c r="GN123">
        <f t="shared" ref="GN123:GN131" si="118">IF(OR(BI123=0,BI123=1),ROUND(CP123*I123,2),0)</f>
        <v>1522.46</v>
      </c>
      <c r="GO123">
        <f t="shared" ref="GO123:GO131" si="119">IF(BI123=2,ROUND(CP123*I123,2),0)</f>
        <v>0</v>
      </c>
      <c r="GP123">
        <f t="shared" ref="GP123:GP131" si="120">IF(BI123=4,ROUND(CP123*I123,2)+GX123,0)</f>
        <v>0</v>
      </c>
      <c r="GR123">
        <v>0</v>
      </c>
      <c r="GS123">
        <v>3</v>
      </c>
      <c r="GU123" t="s">
        <v>3</v>
      </c>
      <c r="GV123">
        <f>0</f>
        <v>0</v>
      </c>
      <c r="GW123">
        <v>1</v>
      </c>
      <c r="GX123">
        <f t="shared" si="112"/>
        <v>0</v>
      </c>
      <c r="GY123">
        <v>0</v>
      </c>
      <c r="GZ123">
        <v>0</v>
      </c>
      <c r="HA123">
        <v>0</v>
      </c>
      <c r="HB123">
        <v>0</v>
      </c>
      <c r="IK123">
        <v>0</v>
      </c>
    </row>
    <row r="124" spans="1:245" x14ac:dyDescent="0.2">
      <c r="A124">
        <v>17</v>
      </c>
      <c r="B124">
        <v>1</v>
      </c>
      <c r="E124" t="s">
        <v>342</v>
      </c>
      <c r="F124" t="s">
        <v>343</v>
      </c>
      <c r="G124" t="s">
        <v>344</v>
      </c>
      <c r="H124" t="s">
        <v>23</v>
      </c>
      <c r="I124">
        <v>0.25700000000000001</v>
      </c>
      <c r="J124">
        <v>0</v>
      </c>
      <c r="O124">
        <f>0</f>
        <v>0</v>
      </c>
      <c r="P124">
        <f>0</f>
        <v>0</v>
      </c>
      <c r="Q124">
        <f>0</f>
        <v>0</v>
      </c>
      <c r="R124">
        <f>0</f>
        <v>0</v>
      </c>
      <c r="S124">
        <f>0</f>
        <v>0</v>
      </c>
      <c r="T124">
        <f>0</f>
        <v>0</v>
      </c>
      <c r="U124">
        <f>0</f>
        <v>0</v>
      </c>
      <c r="V124">
        <f>0</f>
        <v>0</v>
      </c>
      <c r="W124">
        <f>0</f>
        <v>0</v>
      </c>
      <c r="X124">
        <f>0</f>
        <v>0</v>
      </c>
      <c r="Y124">
        <f>0</f>
        <v>0</v>
      </c>
      <c r="AA124">
        <v>35896806</v>
      </c>
      <c r="AB124">
        <f t="shared" si="115"/>
        <v>8.36</v>
      </c>
      <c r="AC124">
        <f>0</f>
        <v>0</v>
      </c>
      <c r="AD124">
        <f>0</f>
        <v>0</v>
      </c>
      <c r="AE124">
        <f>0</f>
        <v>0</v>
      </c>
      <c r="AF124">
        <f>0</f>
        <v>0</v>
      </c>
      <c r="AG124">
        <f>0</f>
        <v>0</v>
      </c>
      <c r="AH124">
        <f>0</f>
        <v>0</v>
      </c>
      <c r="AI124">
        <f>0</f>
        <v>0</v>
      </c>
      <c r="AJ124">
        <f>0</f>
        <v>0</v>
      </c>
      <c r="AK124">
        <v>8.36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14.49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345</v>
      </c>
      <c r="BM124">
        <v>700004</v>
      </c>
      <c r="BN124">
        <v>0</v>
      </c>
      <c r="BO124" t="s">
        <v>343</v>
      </c>
      <c r="BP124">
        <v>1</v>
      </c>
      <c r="BQ124">
        <v>19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16"/>
        <v>121.13639999999999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23</v>
      </c>
      <c r="DW124" t="s">
        <v>23</v>
      </c>
      <c r="DX124">
        <v>1</v>
      </c>
      <c r="EE124">
        <v>31266032</v>
      </c>
      <c r="EF124">
        <v>19</v>
      </c>
      <c r="EG124" t="s">
        <v>25</v>
      </c>
      <c r="EH124">
        <v>0</v>
      </c>
      <c r="EI124" t="s">
        <v>3</v>
      </c>
      <c r="EJ124">
        <v>1</v>
      </c>
      <c r="EK124">
        <v>700004</v>
      </c>
      <c r="EL124" t="s">
        <v>26</v>
      </c>
      <c r="EM124" t="s">
        <v>27</v>
      </c>
      <c r="EO124" t="s">
        <v>3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 t="shared" si="105"/>
        <v>0</v>
      </c>
      <c r="FS124">
        <v>0</v>
      </c>
      <c r="FX124">
        <v>0</v>
      </c>
      <c r="FY124">
        <v>0</v>
      </c>
      <c r="GA124" t="s">
        <v>3</v>
      </c>
      <c r="GD124">
        <v>0</v>
      </c>
      <c r="GF124">
        <v>274440783</v>
      </c>
      <c r="GG124">
        <v>2</v>
      </c>
      <c r="GH124">
        <v>1</v>
      </c>
      <c r="GI124">
        <v>2</v>
      </c>
      <c r="GJ124">
        <v>2</v>
      </c>
      <c r="GK124">
        <f>ROUND(R124*(R12)/100,2)</f>
        <v>0</v>
      </c>
      <c r="GL124">
        <f t="shared" si="106"/>
        <v>0</v>
      </c>
      <c r="GM124">
        <f t="shared" si="117"/>
        <v>31.13</v>
      </c>
      <c r="GN124">
        <f t="shared" si="118"/>
        <v>31.13</v>
      </c>
      <c r="GO124">
        <f t="shared" si="119"/>
        <v>0</v>
      </c>
      <c r="GP124">
        <f t="shared" si="120"/>
        <v>0</v>
      </c>
      <c r="GR124">
        <v>0</v>
      </c>
      <c r="GS124">
        <v>3</v>
      </c>
      <c r="GU124" t="s">
        <v>3</v>
      </c>
      <c r="GV124">
        <f>0</f>
        <v>0</v>
      </c>
      <c r="GW124">
        <v>1</v>
      </c>
      <c r="GX124">
        <f t="shared" si="112"/>
        <v>0</v>
      </c>
      <c r="GY124">
        <v>0</v>
      </c>
      <c r="GZ124">
        <v>0</v>
      </c>
      <c r="HA124">
        <v>0</v>
      </c>
      <c r="HB124">
        <v>0</v>
      </c>
      <c r="IK124">
        <v>0</v>
      </c>
    </row>
    <row r="125" spans="1:245" x14ac:dyDescent="0.2">
      <c r="A125">
        <v>17</v>
      </c>
      <c r="B125">
        <v>1</v>
      </c>
      <c r="E125" t="s">
        <v>346</v>
      </c>
      <c r="F125" t="s">
        <v>347</v>
      </c>
      <c r="G125" t="s">
        <v>348</v>
      </c>
      <c r="H125" t="s">
        <v>23</v>
      </c>
      <c r="I125">
        <v>0.187</v>
      </c>
      <c r="J125">
        <v>0</v>
      </c>
      <c r="O125">
        <f>0</f>
        <v>0</v>
      </c>
      <c r="P125">
        <f>0</f>
        <v>0</v>
      </c>
      <c r="Q125">
        <f>0</f>
        <v>0</v>
      </c>
      <c r="R125">
        <f>0</f>
        <v>0</v>
      </c>
      <c r="S125">
        <f>0</f>
        <v>0</v>
      </c>
      <c r="T125">
        <f>0</f>
        <v>0</v>
      </c>
      <c r="U125">
        <f>0</f>
        <v>0</v>
      </c>
      <c r="V125">
        <f>0</f>
        <v>0</v>
      </c>
      <c r="W125">
        <f>0</f>
        <v>0</v>
      </c>
      <c r="X125">
        <f>0</f>
        <v>0</v>
      </c>
      <c r="Y125">
        <f>0</f>
        <v>0</v>
      </c>
      <c r="AA125">
        <v>35896806</v>
      </c>
      <c r="AB125">
        <f t="shared" si="115"/>
        <v>17.95</v>
      </c>
      <c r="AC125">
        <f>0</f>
        <v>0</v>
      </c>
      <c r="AD125">
        <f>0</f>
        <v>0</v>
      </c>
      <c r="AE125">
        <f>0</f>
        <v>0</v>
      </c>
      <c r="AF125">
        <f>0</f>
        <v>0</v>
      </c>
      <c r="AG125">
        <f>0</f>
        <v>0</v>
      </c>
      <c r="AH125">
        <f>0</f>
        <v>0</v>
      </c>
      <c r="AI125">
        <f>0</f>
        <v>0</v>
      </c>
      <c r="AJ125">
        <f>0</f>
        <v>0</v>
      </c>
      <c r="AK125">
        <v>17.95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14.3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1</v>
      </c>
      <c r="BJ125" t="s">
        <v>349</v>
      </c>
      <c r="BM125">
        <v>700004</v>
      </c>
      <c r="BN125">
        <v>0</v>
      </c>
      <c r="BO125" t="s">
        <v>347</v>
      </c>
      <c r="BP125">
        <v>1</v>
      </c>
      <c r="BQ125">
        <v>19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16"/>
        <v>256.685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23</v>
      </c>
      <c r="DW125" t="s">
        <v>23</v>
      </c>
      <c r="DX125">
        <v>1</v>
      </c>
      <c r="EE125">
        <v>31266032</v>
      </c>
      <c r="EF125">
        <v>19</v>
      </c>
      <c r="EG125" t="s">
        <v>25</v>
      </c>
      <c r="EH125">
        <v>0</v>
      </c>
      <c r="EI125" t="s">
        <v>3</v>
      </c>
      <c r="EJ125">
        <v>1</v>
      </c>
      <c r="EK125">
        <v>700004</v>
      </c>
      <c r="EL125" t="s">
        <v>26</v>
      </c>
      <c r="EM125" t="s">
        <v>27</v>
      </c>
      <c r="EO125" t="s">
        <v>3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FQ125">
        <v>0</v>
      </c>
      <c r="FR125">
        <f t="shared" si="105"/>
        <v>0</v>
      </c>
      <c r="FS125">
        <v>0</v>
      </c>
      <c r="FX125">
        <v>0</v>
      </c>
      <c r="FY125">
        <v>0</v>
      </c>
      <c r="GA125" t="s">
        <v>3</v>
      </c>
      <c r="GD125">
        <v>0</v>
      </c>
      <c r="GF125">
        <v>348627842</v>
      </c>
      <c r="GG125">
        <v>2</v>
      </c>
      <c r="GH125">
        <v>1</v>
      </c>
      <c r="GI125">
        <v>2</v>
      </c>
      <c r="GJ125">
        <v>2</v>
      </c>
      <c r="GK125">
        <f>ROUND(R125*(R12)/100,2)</f>
        <v>0</v>
      </c>
      <c r="GL125">
        <f t="shared" si="106"/>
        <v>0</v>
      </c>
      <c r="GM125">
        <f t="shared" si="117"/>
        <v>48</v>
      </c>
      <c r="GN125">
        <f t="shared" si="118"/>
        <v>48</v>
      </c>
      <c r="GO125">
        <f t="shared" si="119"/>
        <v>0</v>
      </c>
      <c r="GP125">
        <f t="shared" si="120"/>
        <v>0</v>
      </c>
      <c r="GR125">
        <v>0</v>
      </c>
      <c r="GS125">
        <v>3</v>
      </c>
      <c r="GU125" t="s">
        <v>3</v>
      </c>
      <c r="GV125">
        <f>0</f>
        <v>0</v>
      </c>
      <c r="GW125">
        <v>1</v>
      </c>
      <c r="GX125">
        <f t="shared" si="112"/>
        <v>0</v>
      </c>
      <c r="GY125">
        <v>0</v>
      </c>
      <c r="GZ125">
        <v>0</v>
      </c>
      <c r="HA125">
        <v>0</v>
      </c>
      <c r="HB125">
        <v>0</v>
      </c>
      <c r="IK125">
        <v>0</v>
      </c>
    </row>
    <row r="126" spans="1:245" x14ac:dyDescent="0.2">
      <c r="A126">
        <v>17</v>
      </c>
      <c r="B126">
        <v>1</v>
      </c>
      <c r="E126" t="s">
        <v>350</v>
      </c>
      <c r="F126" t="s">
        <v>351</v>
      </c>
      <c r="G126" t="s">
        <v>352</v>
      </c>
      <c r="H126" t="s">
        <v>23</v>
      </c>
      <c r="I126">
        <v>0.18</v>
      </c>
      <c r="J126">
        <v>0</v>
      </c>
      <c r="O126">
        <f>0</f>
        <v>0</v>
      </c>
      <c r="P126">
        <f>0</f>
        <v>0</v>
      </c>
      <c r="Q126">
        <f>0</f>
        <v>0</v>
      </c>
      <c r="R126">
        <f>0</f>
        <v>0</v>
      </c>
      <c r="S126">
        <f>0</f>
        <v>0</v>
      </c>
      <c r="T126">
        <f>0</f>
        <v>0</v>
      </c>
      <c r="U126">
        <f>0</f>
        <v>0</v>
      </c>
      <c r="V126">
        <f>0</f>
        <v>0</v>
      </c>
      <c r="W126">
        <f>0</f>
        <v>0</v>
      </c>
      <c r="X126">
        <f>0</f>
        <v>0</v>
      </c>
      <c r="Y126">
        <f>0</f>
        <v>0</v>
      </c>
      <c r="AA126">
        <v>35896806</v>
      </c>
      <c r="AB126">
        <f t="shared" si="115"/>
        <v>22.33</v>
      </c>
      <c r="AC126">
        <f>0</f>
        <v>0</v>
      </c>
      <c r="AD126">
        <f>0</f>
        <v>0</v>
      </c>
      <c r="AE126">
        <f>0</f>
        <v>0</v>
      </c>
      <c r="AF126">
        <f>0</f>
        <v>0</v>
      </c>
      <c r="AG126">
        <f>0</f>
        <v>0</v>
      </c>
      <c r="AH126">
        <f>0</f>
        <v>0</v>
      </c>
      <c r="AI126">
        <f>0</f>
        <v>0</v>
      </c>
      <c r="AJ126">
        <f>0</f>
        <v>0</v>
      </c>
      <c r="AK126">
        <v>22.33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14.32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353</v>
      </c>
      <c r="BM126">
        <v>700004</v>
      </c>
      <c r="BN126">
        <v>0</v>
      </c>
      <c r="BO126" t="s">
        <v>351</v>
      </c>
      <c r="BP126">
        <v>1</v>
      </c>
      <c r="BQ126">
        <v>19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6"/>
        <v>319.76560000000001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23</v>
      </c>
      <c r="DW126" t="s">
        <v>23</v>
      </c>
      <c r="DX126">
        <v>1</v>
      </c>
      <c r="EE126">
        <v>31266032</v>
      </c>
      <c r="EF126">
        <v>19</v>
      </c>
      <c r="EG126" t="s">
        <v>25</v>
      </c>
      <c r="EH126">
        <v>0</v>
      </c>
      <c r="EI126" t="s">
        <v>3</v>
      </c>
      <c r="EJ126">
        <v>1</v>
      </c>
      <c r="EK126">
        <v>700004</v>
      </c>
      <c r="EL126" t="s">
        <v>26</v>
      </c>
      <c r="EM126" t="s">
        <v>27</v>
      </c>
      <c r="EO126" t="s">
        <v>3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05"/>
        <v>0</v>
      </c>
      <c r="FS126">
        <v>0</v>
      </c>
      <c r="FX126">
        <v>0</v>
      </c>
      <c r="FY126">
        <v>0</v>
      </c>
      <c r="GA126" t="s">
        <v>3</v>
      </c>
      <c r="GD126">
        <v>0</v>
      </c>
      <c r="GF126">
        <v>-1514877476</v>
      </c>
      <c r="GG126">
        <v>2</v>
      </c>
      <c r="GH126">
        <v>1</v>
      </c>
      <c r="GI126">
        <v>2</v>
      </c>
      <c r="GJ126">
        <v>2</v>
      </c>
      <c r="GK126">
        <f>ROUND(R126*(R12)/100,2)</f>
        <v>0</v>
      </c>
      <c r="GL126">
        <f t="shared" si="106"/>
        <v>0</v>
      </c>
      <c r="GM126">
        <f t="shared" si="117"/>
        <v>57.56</v>
      </c>
      <c r="GN126">
        <f t="shared" si="118"/>
        <v>57.56</v>
      </c>
      <c r="GO126">
        <f t="shared" si="119"/>
        <v>0</v>
      </c>
      <c r="GP126">
        <f t="shared" si="120"/>
        <v>0</v>
      </c>
      <c r="GR126">
        <v>0</v>
      </c>
      <c r="GS126">
        <v>3</v>
      </c>
      <c r="GU126" t="s">
        <v>3</v>
      </c>
      <c r="GV126">
        <f>0</f>
        <v>0</v>
      </c>
      <c r="GW126">
        <v>1</v>
      </c>
      <c r="GX126">
        <f t="shared" si="112"/>
        <v>0</v>
      </c>
      <c r="GY126">
        <v>0</v>
      </c>
      <c r="GZ126">
        <v>0</v>
      </c>
      <c r="HA126">
        <v>0</v>
      </c>
      <c r="HB126">
        <v>0</v>
      </c>
      <c r="IK126">
        <v>0</v>
      </c>
    </row>
    <row r="127" spans="1:245" x14ac:dyDescent="0.2">
      <c r="A127">
        <v>17</v>
      </c>
      <c r="B127">
        <v>1</v>
      </c>
      <c r="E127" t="s">
        <v>354</v>
      </c>
      <c r="F127" t="s">
        <v>355</v>
      </c>
      <c r="G127" t="s">
        <v>356</v>
      </c>
      <c r="H127" t="s">
        <v>23</v>
      </c>
      <c r="I127">
        <v>10.394</v>
      </c>
      <c r="J127">
        <v>0</v>
      </c>
      <c r="O127">
        <f>0</f>
        <v>0</v>
      </c>
      <c r="P127">
        <f>0</f>
        <v>0</v>
      </c>
      <c r="Q127">
        <f>0</f>
        <v>0</v>
      </c>
      <c r="R127">
        <f>0</f>
        <v>0</v>
      </c>
      <c r="S127">
        <f>0</f>
        <v>0</v>
      </c>
      <c r="T127">
        <f>0</f>
        <v>0</v>
      </c>
      <c r="U127">
        <f>0</f>
        <v>0</v>
      </c>
      <c r="V127">
        <f>0</f>
        <v>0</v>
      </c>
      <c r="W127">
        <f>0</f>
        <v>0</v>
      </c>
      <c r="X127">
        <f>0</f>
        <v>0</v>
      </c>
      <c r="Y127">
        <f>0</f>
        <v>0</v>
      </c>
      <c r="AA127">
        <v>35896806</v>
      </c>
      <c r="AB127">
        <f t="shared" si="115"/>
        <v>7.37</v>
      </c>
      <c r="AC127">
        <f>0</f>
        <v>0</v>
      </c>
      <c r="AD127">
        <f>0</f>
        <v>0</v>
      </c>
      <c r="AE127">
        <f>0</f>
        <v>0</v>
      </c>
      <c r="AF127">
        <f>0</f>
        <v>0</v>
      </c>
      <c r="AG127">
        <f>0</f>
        <v>0</v>
      </c>
      <c r="AH127">
        <f>0</f>
        <v>0</v>
      </c>
      <c r="AI127">
        <f>0</f>
        <v>0</v>
      </c>
      <c r="AJ127">
        <f>0</f>
        <v>0</v>
      </c>
      <c r="AK127">
        <v>7.37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8.3800000000000008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1</v>
      </c>
      <c r="BJ127" t="s">
        <v>357</v>
      </c>
      <c r="BM127">
        <v>700005</v>
      </c>
      <c r="BN127">
        <v>0</v>
      </c>
      <c r="BO127" t="s">
        <v>355</v>
      </c>
      <c r="BP127">
        <v>1</v>
      </c>
      <c r="BQ127">
        <v>10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16"/>
        <v>61.760600000000004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23</v>
      </c>
      <c r="DW127" t="s">
        <v>23</v>
      </c>
      <c r="DX127">
        <v>1</v>
      </c>
      <c r="EE127">
        <v>31266033</v>
      </c>
      <c r="EF127">
        <v>10</v>
      </c>
      <c r="EG127" t="s">
        <v>32</v>
      </c>
      <c r="EH127">
        <v>0</v>
      </c>
      <c r="EI127" t="s">
        <v>3</v>
      </c>
      <c r="EJ127">
        <v>1</v>
      </c>
      <c r="EK127">
        <v>700005</v>
      </c>
      <c r="EL127" t="s">
        <v>33</v>
      </c>
      <c r="EM127" t="s">
        <v>34</v>
      </c>
      <c r="EO127" t="s">
        <v>3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FQ127">
        <v>0</v>
      </c>
      <c r="FR127">
        <f t="shared" si="105"/>
        <v>0</v>
      </c>
      <c r="FS127">
        <v>0</v>
      </c>
      <c r="FX127">
        <v>0</v>
      </c>
      <c r="FY127">
        <v>0</v>
      </c>
      <c r="GA127" t="s">
        <v>3</v>
      </c>
      <c r="GD127">
        <v>0</v>
      </c>
      <c r="GF127">
        <v>1037674834</v>
      </c>
      <c r="GG127">
        <v>2</v>
      </c>
      <c r="GH127">
        <v>1</v>
      </c>
      <c r="GI127">
        <v>2</v>
      </c>
      <c r="GJ127">
        <v>2</v>
      </c>
      <c r="GK127">
        <f>ROUND(R127*(R12)/100,2)</f>
        <v>0</v>
      </c>
      <c r="GL127">
        <f t="shared" si="106"/>
        <v>0</v>
      </c>
      <c r="GM127">
        <f t="shared" si="117"/>
        <v>641.94000000000005</v>
      </c>
      <c r="GN127">
        <f t="shared" si="118"/>
        <v>641.94000000000005</v>
      </c>
      <c r="GO127">
        <f t="shared" si="119"/>
        <v>0</v>
      </c>
      <c r="GP127">
        <f t="shared" si="120"/>
        <v>0</v>
      </c>
      <c r="GR127">
        <v>0</v>
      </c>
      <c r="GS127">
        <v>3</v>
      </c>
      <c r="GU127" t="s">
        <v>3</v>
      </c>
      <c r="GV127">
        <f>0</f>
        <v>0</v>
      </c>
      <c r="GW127">
        <v>1</v>
      </c>
      <c r="GX127">
        <f t="shared" si="112"/>
        <v>0</v>
      </c>
      <c r="GY127">
        <v>0</v>
      </c>
      <c r="GZ127">
        <v>0</v>
      </c>
      <c r="HA127">
        <v>0</v>
      </c>
      <c r="HB127">
        <v>0</v>
      </c>
      <c r="IK127">
        <v>0</v>
      </c>
    </row>
    <row r="128" spans="1:245" x14ac:dyDescent="0.2">
      <c r="A128">
        <v>17</v>
      </c>
      <c r="B128">
        <v>1</v>
      </c>
      <c r="E128" t="s">
        <v>358</v>
      </c>
      <c r="F128" t="s">
        <v>359</v>
      </c>
      <c r="G128" t="s">
        <v>360</v>
      </c>
      <c r="H128" t="s">
        <v>23</v>
      </c>
      <c r="I128">
        <v>9.77</v>
      </c>
      <c r="J128">
        <v>0</v>
      </c>
      <c r="O128">
        <f>0</f>
        <v>0</v>
      </c>
      <c r="P128">
        <f>0</f>
        <v>0</v>
      </c>
      <c r="Q128">
        <f>0</f>
        <v>0</v>
      </c>
      <c r="R128">
        <f>0</f>
        <v>0</v>
      </c>
      <c r="S128">
        <f>0</f>
        <v>0</v>
      </c>
      <c r="T128">
        <f>0</f>
        <v>0</v>
      </c>
      <c r="U128">
        <f>0</f>
        <v>0</v>
      </c>
      <c r="V128">
        <f>0</f>
        <v>0</v>
      </c>
      <c r="W128">
        <f>0</f>
        <v>0</v>
      </c>
      <c r="X128">
        <f>0</f>
        <v>0</v>
      </c>
      <c r="Y128">
        <f>0</f>
        <v>0</v>
      </c>
      <c r="AA128">
        <v>35896806</v>
      </c>
      <c r="AB128">
        <f t="shared" si="115"/>
        <v>10.71</v>
      </c>
      <c r="AC128">
        <f>0</f>
        <v>0</v>
      </c>
      <c r="AD128">
        <f>0</f>
        <v>0</v>
      </c>
      <c r="AE128">
        <f>0</f>
        <v>0</v>
      </c>
      <c r="AF128">
        <f>0</f>
        <v>0</v>
      </c>
      <c r="AG128">
        <f>0</f>
        <v>0</v>
      </c>
      <c r="AH128">
        <f>0</f>
        <v>0</v>
      </c>
      <c r="AI128">
        <f>0</f>
        <v>0</v>
      </c>
      <c r="AJ128">
        <f>0</f>
        <v>0</v>
      </c>
      <c r="AK128">
        <v>10.71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14.55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1</v>
      </c>
      <c r="BJ128" t="s">
        <v>361</v>
      </c>
      <c r="BM128">
        <v>700004</v>
      </c>
      <c r="BN128">
        <v>0</v>
      </c>
      <c r="BO128" t="s">
        <v>359</v>
      </c>
      <c r="BP128">
        <v>1</v>
      </c>
      <c r="BQ128">
        <v>19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0</v>
      </c>
      <c r="CA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16"/>
        <v>155.83050000000003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23</v>
      </c>
      <c r="DW128" t="s">
        <v>23</v>
      </c>
      <c r="DX128">
        <v>1</v>
      </c>
      <c r="EE128">
        <v>31266032</v>
      </c>
      <c r="EF128">
        <v>19</v>
      </c>
      <c r="EG128" t="s">
        <v>25</v>
      </c>
      <c r="EH128">
        <v>0</v>
      </c>
      <c r="EI128" t="s">
        <v>3</v>
      </c>
      <c r="EJ128">
        <v>1</v>
      </c>
      <c r="EK128">
        <v>700004</v>
      </c>
      <c r="EL128" t="s">
        <v>26</v>
      </c>
      <c r="EM128" t="s">
        <v>27</v>
      </c>
      <c r="EO128" t="s">
        <v>3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FQ128">
        <v>0</v>
      </c>
      <c r="FR128">
        <f t="shared" si="105"/>
        <v>0</v>
      </c>
      <c r="FS128">
        <v>0</v>
      </c>
      <c r="FX128">
        <v>0</v>
      </c>
      <c r="FY128">
        <v>0</v>
      </c>
      <c r="GA128" t="s">
        <v>3</v>
      </c>
      <c r="GD128">
        <v>0</v>
      </c>
      <c r="GF128">
        <v>1175098387</v>
      </c>
      <c r="GG128">
        <v>2</v>
      </c>
      <c r="GH128">
        <v>1</v>
      </c>
      <c r="GI128">
        <v>2</v>
      </c>
      <c r="GJ128">
        <v>2</v>
      </c>
      <c r="GK128">
        <f>ROUND(R128*(R12)/100,2)</f>
        <v>0</v>
      </c>
      <c r="GL128">
        <f t="shared" si="106"/>
        <v>0</v>
      </c>
      <c r="GM128">
        <f t="shared" si="117"/>
        <v>1522.46</v>
      </c>
      <c r="GN128">
        <f t="shared" si="118"/>
        <v>1522.46</v>
      </c>
      <c r="GO128">
        <f t="shared" si="119"/>
        <v>0</v>
      </c>
      <c r="GP128">
        <f t="shared" si="120"/>
        <v>0</v>
      </c>
      <c r="GR128">
        <v>0</v>
      </c>
      <c r="GS128">
        <v>3</v>
      </c>
      <c r="GU128" t="s">
        <v>3</v>
      </c>
      <c r="GV128">
        <f>0</f>
        <v>0</v>
      </c>
      <c r="GW128">
        <v>1</v>
      </c>
      <c r="GX128">
        <f t="shared" si="112"/>
        <v>0</v>
      </c>
      <c r="GY128">
        <v>0</v>
      </c>
      <c r="GZ128">
        <v>0</v>
      </c>
      <c r="HA128">
        <v>0</v>
      </c>
      <c r="HB128">
        <v>0</v>
      </c>
      <c r="IK128">
        <v>0</v>
      </c>
    </row>
    <row r="129" spans="1:245" x14ac:dyDescent="0.2">
      <c r="A129">
        <v>17</v>
      </c>
      <c r="B129">
        <v>1</v>
      </c>
      <c r="E129" t="s">
        <v>362</v>
      </c>
      <c r="F129" t="s">
        <v>363</v>
      </c>
      <c r="G129" t="s">
        <v>364</v>
      </c>
      <c r="H129" t="s">
        <v>23</v>
      </c>
      <c r="I129">
        <v>0.25700000000000001</v>
      </c>
      <c r="J129">
        <v>0</v>
      </c>
      <c r="O129">
        <f>0</f>
        <v>0</v>
      </c>
      <c r="P129">
        <f>0</f>
        <v>0</v>
      </c>
      <c r="Q129">
        <f>0</f>
        <v>0</v>
      </c>
      <c r="R129">
        <f>0</f>
        <v>0</v>
      </c>
      <c r="S129">
        <f>0</f>
        <v>0</v>
      </c>
      <c r="T129">
        <f>0</f>
        <v>0</v>
      </c>
      <c r="U129">
        <f>0</f>
        <v>0</v>
      </c>
      <c r="V129">
        <f>0</f>
        <v>0</v>
      </c>
      <c r="W129">
        <f>0</f>
        <v>0</v>
      </c>
      <c r="X129">
        <f>0</f>
        <v>0</v>
      </c>
      <c r="Y129">
        <f>0</f>
        <v>0</v>
      </c>
      <c r="AA129">
        <v>35896806</v>
      </c>
      <c r="AB129">
        <f t="shared" si="115"/>
        <v>8.36</v>
      </c>
      <c r="AC129">
        <f>0</f>
        <v>0</v>
      </c>
      <c r="AD129">
        <f>0</f>
        <v>0</v>
      </c>
      <c r="AE129">
        <f>0</f>
        <v>0</v>
      </c>
      <c r="AF129">
        <f>0</f>
        <v>0</v>
      </c>
      <c r="AG129">
        <f>0</f>
        <v>0</v>
      </c>
      <c r="AH129">
        <f>0</f>
        <v>0</v>
      </c>
      <c r="AI129">
        <f>0</f>
        <v>0</v>
      </c>
      <c r="AJ129">
        <f>0</f>
        <v>0</v>
      </c>
      <c r="AK129">
        <v>8.36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14.49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365</v>
      </c>
      <c r="BM129">
        <v>700004</v>
      </c>
      <c r="BN129">
        <v>0</v>
      </c>
      <c r="BO129" t="s">
        <v>363</v>
      </c>
      <c r="BP129">
        <v>1</v>
      </c>
      <c r="BQ129">
        <v>19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0</v>
      </c>
      <c r="CA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16"/>
        <v>121.13639999999999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1013</v>
      </c>
      <c r="DV129" t="s">
        <v>23</v>
      </c>
      <c r="DW129" t="s">
        <v>23</v>
      </c>
      <c r="DX129">
        <v>1</v>
      </c>
      <c r="EE129">
        <v>31266032</v>
      </c>
      <c r="EF129">
        <v>19</v>
      </c>
      <c r="EG129" t="s">
        <v>25</v>
      </c>
      <c r="EH129">
        <v>0</v>
      </c>
      <c r="EI129" t="s">
        <v>3</v>
      </c>
      <c r="EJ129">
        <v>1</v>
      </c>
      <c r="EK129">
        <v>700004</v>
      </c>
      <c r="EL129" t="s">
        <v>26</v>
      </c>
      <c r="EM129" t="s">
        <v>27</v>
      </c>
      <c r="EO129" t="s">
        <v>3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FQ129">
        <v>0</v>
      </c>
      <c r="FR129">
        <f t="shared" si="105"/>
        <v>0</v>
      </c>
      <c r="FS129">
        <v>0</v>
      </c>
      <c r="FX129">
        <v>0</v>
      </c>
      <c r="FY129">
        <v>0</v>
      </c>
      <c r="GA129" t="s">
        <v>3</v>
      </c>
      <c r="GD129">
        <v>0</v>
      </c>
      <c r="GF129">
        <v>-1378308799</v>
      </c>
      <c r="GG129">
        <v>2</v>
      </c>
      <c r="GH129">
        <v>1</v>
      </c>
      <c r="GI129">
        <v>2</v>
      </c>
      <c r="GJ129">
        <v>2</v>
      </c>
      <c r="GK129">
        <f>ROUND(R129*(R12)/100,2)</f>
        <v>0</v>
      </c>
      <c r="GL129">
        <f t="shared" si="106"/>
        <v>0</v>
      </c>
      <c r="GM129">
        <f t="shared" si="117"/>
        <v>31.13</v>
      </c>
      <c r="GN129">
        <f t="shared" si="118"/>
        <v>31.13</v>
      </c>
      <c r="GO129">
        <f t="shared" si="119"/>
        <v>0</v>
      </c>
      <c r="GP129">
        <f t="shared" si="120"/>
        <v>0</v>
      </c>
      <c r="GR129">
        <v>0</v>
      </c>
      <c r="GS129">
        <v>3</v>
      </c>
      <c r="GU129" t="s">
        <v>3</v>
      </c>
      <c r="GV129">
        <f>0</f>
        <v>0</v>
      </c>
      <c r="GW129">
        <v>1</v>
      </c>
      <c r="GX129">
        <f t="shared" si="112"/>
        <v>0</v>
      </c>
      <c r="GY129">
        <v>0</v>
      </c>
      <c r="GZ129">
        <v>0</v>
      </c>
      <c r="HA129">
        <v>0</v>
      </c>
      <c r="HB129">
        <v>0</v>
      </c>
      <c r="IK129">
        <v>0</v>
      </c>
    </row>
    <row r="130" spans="1:245" x14ac:dyDescent="0.2">
      <c r="A130">
        <v>17</v>
      </c>
      <c r="B130">
        <v>1</v>
      </c>
      <c r="E130" t="s">
        <v>366</v>
      </c>
      <c r="F130" t="s">
        <v>367</v>
      </c>
      <c r="G130" t="s">
        <v>368</v>
      </c>
      <c r="H130" t="s">
        <v>23</v>
      </c>
      <c r="I130">
        <v>0.187</v>
      </c>
      <c r="J130">
        <v>0</v>
      </c>
      <c r="O130">
        <f>0</f>
        <v>0</v>
      </c>
      <c r="P130">
        <f>0</f>
        <v>0</v>
      </c>
      <c r="Q130">
        <f>0</f>
        <v>0</v>
      </c>
      <c r="R130">
        <f>0</f>
        <v>0</v>
      </c>
      <c r="S130">
        <f>0</f>
        <v>0</v>
      </c>
      <c r="T130">
        <f>0</f>
        <v>0</v>
      </c>
      <c r="U130">
        <f>0</f>
        <v>0</v>
      </c>
      <c r="V130">
        <f>0</f>
        <v>0</v>
      </c>
      <c r="W130">
        <f>0</f>
        <v>0</v>
      </c>
      <c r="X130">
        <f>0</f>
        <v>0</v>
      </c>
      <c r="Y130">
        <f>0</f>
        <v>0</v>
      </c>
      <c r="AA130">
        <v>35896806</v>
      </c>
      <c r="AB130">
        <f t="shared" si="115"/>
        <v>14.41</v>
      </c>
      <c r="AC130">
        <f>0</f>
        <v>0</v>
      </c>
      <c r="AD130">
        <f>0</f>
        <v>0</v>
      </c>
      <c r="AE130">
        <f>0</f>
        <v>0</v>
      </c>
      <c r="AF130">
        <f>0</f>
        <v>0</v>
      </c>
      <c r="AG130">
        <f>0</f>
        <v>0</v>
      </c>
      <c r="AH130">
        <f>0</f>
        <v>0</v>
      </c>
      <c r="AI130">
        <f>0</f>
        <v>0</v>
      </c>
      <c r="AJ130">
        <f>0</f>
        <v>0</v>
      </c>
      <c r="AK130">
        <v>14.41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1</v>
      </c>
      <c r="AW130">
        <v>1</v>
      </c>
      <c r="AZ130">
        <v>12.12</v>
      </c>
      <c r="BA130">
        <v>1</v>
      </c>
      <c r="BB130">
        <v>1</v>
      </c>
      <c r="BC130">
        <v>1</v>
      </c>
      <c r="BD130" t="s">
        <v>3</v>
      </c>
      <c r="BE130" t="s">
        <v>3</v>
      </c>
      <c r="BF130" t="s">
        <v>3</v>
      </c>
      <c r="BG130" t="s">
        <v>3</v>
      </c>
      <c r="BH130">
        <v>0</v>
      </c>
      <c r="BI130">
        <v>1</v>
      </c>
      <c r="BJ130" t="s">
        <v>369</v>
      </c>
      <c r="BM130">
        <v>700004</v>
      </c>
      <c r="BN130">
        <v>0</v>
      </c>
      <c r="BO130" t="s">
        <v>367</v>
      </c>
      <c r="BP130">
        <v>1</v>
      </c>
      <c r="BQ130">
        <v>19</v>
      </c>
      <c r="BR130">
        <v>0</v>
      </c>
      <c r="BS130">
        <v>1</v>
      </c>
      <c r="BT130">
        <v>1</v>
      </c>
      <c r="BU130">
        <v>1</v>
      </c>
      <c r="BV130">
        <v>1</v>
      </c>
      <c r="BW130">
        <v>1</v>
      </c>
      <c r="BX130">
        <v>1</v>
      </c>
      <c r="BY130" t="s">
        <v>3</v>
      </c>
      <c r="BZ130">
        <v>0</v>
      </c>
      <c r="CA130">
        <v>0</v>
      </c>
      <c r="CF130">
        <v>0</v>
      </c>
      <c r="CG130">
        <v>0</v>
      </c>
      <c r="CM130">
        <v>0</v>
      </c>
      <c r="CN130" t="s">
        <v>3</v>
      </c>
      <c r="CO130">
        <v>0</v>
      </c>
      <c r="CP130">
        <f t="shared" si="116"/>
        <v>174.64919999999998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C130" t="s">
        <v>3</v>
      </c>
      <c r="DD130" t="s">
        <v>3</v>
      </c>
      <c r="DE130" t="s">
        <v>3</v>
      </c>
      <c r="DF130" t="s">
        <v>3</v>
      </c>
      <c r="DG130" t="s">
        <v>3</v>
      </c>
      <c r="DH130" t="s">
        <v>3</v>
      </c>
      <c r="DI130" t="s">
        <v>3</v>
      </c>
      <c r="DJ130" t="s">
        <v>3</v>
      </c>
      <c r="DK130" t="s">
        <v>3</v>
      </c>
      <c r="DL130" t="s">
        <v>3</v>
      </c>
      <c r="DM130" t="s">
        <v>3</v>
      </c>
      <c r="DN130">
        <v>0</v>
      </c>
      <c r="DO130">
        <v>0</v>
      </c>
      <c r="DP130">
        <v>1</v>
      </c>
      <c r="DQ130">
        <v>1</v>
      </c>
      <c r="DU130">
        <v>1013</v>
      </c>
      <c r="DV130" t="s">
        <v>23</v>
      </c>
      <c r="DW130" t="s">
        <v>23</v>
      </c>
      <c r="DX130">
        <v>1</v>
      </c>
      <c r="EE130">
        <v>31266032</v>
      </c>
      <c r="EF130">
        <v>19</v>
      </c>
      <c r="EG130" t="s">
        <v>25</v>
      </c>
      <c r="EH130">
        <v>0</v>
      </c>
      <c r="EI130" t="s">
        <v>3</v>
      </c>
      <c r="EJ130">
        <v>1</v>
      </c>
      <c r="EK130">
        <v>700004</v>
      </c>
      <c r="EL130" t="s">
        <v>26</v>
      </c>
      <c r="EM130" t="s">
        <v>27</v>
      </c>
      <c r="EO130" t="s">
        <v>3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FQ130">
        <v>0</v>
      </c>
      <c r="FR130">
        <f t="shared" si="105"/>
        <v>0</v>
      </c>
      <c r="FS130">
        <v>0</v>
      </c>
      <c r="FX130">
        <v>0</v>
      </c>
      <c r="FY130">
        <v>0</v>
      </c>
      <c r="GA130" t="s">
        <v>3</v>
      </c>
      <c r="GD130">
        <v>0</v>
      </c>
      <c r="GF130">
        <v>111739230</v>
      </c>
      <c r="GG130">
        <v>2</v>
      </c>
      <c r="GH130">
        <v>1</v>
      </c>
      <c r="GI130">
        <v>2</v>
      </c>
      <c r="GJ130">
        <v>2</v>
      </c>
      <c r="GK130">
        <f>ROUND(R130*(R12)/100,2)</f>
        <v>0</v>
      </c>
      <c r="GL130">
        <f t="shared" si="106"/>
        <v>0</v>
      </c>
      <c r="GM130">
        <f t="shared" si="117"/>
        <v>32.659999999999997</v>
      </c>
      <c r="GN130">
        <f t="shared" si="118"/>
        <v>32.659999999999997</v>
      </c>
      <c r="GO130">
        <f t="shared" si="119"/>
        <v>0</v>
      </c>
      <c r="GP130">
        <f t="shared" si="120"/>
        <v>0</v>
      </c>
      <c r="GR130">
        <v>0</v>
      </c>
      <c r="GS130">
        <v>3</v>
      </c>
      <c r="GU130" t="s">
        <v>3</v>
      </c>
      <c r="GV130">
        <f>0</f>
        <v>0</v>
      </c>
      <c r="GW130">
        <v>1</v>
      </c>
      <c r="GX130">
        <f t="shared" si="112"/>
        <v>0</v>
      </c>
      <c r="GY130">
        <v>0</v>
      </c>
      <c r="GZ130">
        <v>0</v>
      </c>
      <c r="HA130">
        <v>0</v>
      </c>
      <c r="HB130">
        <v>0</v>
      </c>
      <c r="IK130">
        <v>0</v>
      </c>
    </row>
    <row r="131" spans="1:245" x14ac:dyDescent="0.2">
      <c r="A131">
        <v>17</v>
      </c>
      <c r="B131">
        <v>1</v>
      </c>
      <c r="E131" t="s">
        <v>370</v>
      </c>
      <c r="F131" t="s">
        <v>371</v>
      </c>
      <c r="G131" t="s">
        <v>372</v>
      </c>
      <c r="H131" t="s">
        <v>23</v>
      </c>
      <c r="I131">
        <v>0.18</v>
      </c>
      <c r="J131">
        <v>0</v>
      </c>
      <c r="O131">
        <f>0</f>
        <v>0</v>
      </c>
      <c r="P131">
        <f>0</f>
        <v>0</v>
      </c>
      <c r="Q131">
        <f>0</f>
        <v>0</v>
      </c>
      <c r="R131">
        <f>0</f>
        <v>0</v>
      </c>
      <c r="S131">
        <f>0</f>
        <v>0</v>
      </c>
      <c r="T131">
        <f>0</f>
        <v>0</v>
      </c>
      <c r="U131">
        <f>0</f>
        <v>0</v>
      </c>
      <c r="V131">
        <f>0</f>
        <v>0</v>
      </c>
      <c r="W131">
        <f>0</f>
        <v>0</v>
      </c>
      <c r="X131">
        <f>0</f>
        <v>0</v>
      </c>
      <c r="Y131">
        <f>0</f>
        <v>0</v>
      </c>
      <c r="AA131">
        <v>35896806</v>
      </c>
      <c r="AB131">
        <f t="shared" si="115"/>
        <v>10.45</v>
      </c>
      <c r="AC131">
        <f>0</f>
        <v>0</v>
      </c>
      <c r="AD131">
        <f>0</f>
        <v>0</v>
      </c>
      <c r="AE131">
        <f>0</f>
        <v>0</v>
      </c>
      <c r="AF131">
        <f>0</f>
        <v>0</v>
      </c>
      <c r="AG131">
        <f>0</f>
        <v>0</v>
      </c>
      <c r="AH131">
        <f>0</f>
        <v>0</v>
      </c>
      <c r="AI131">
        <f>0</f>
        <v>0</v>
      </c>
      <c r="AJ131">
        <f>0</f>
        <v>0</v>
      </c>
      <c r="AK131">
        <v>10.45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1</v>
      </c>
      <c r="AW131">
        <v>1</v>
      </c>
      <c r="AZ131">
        <v>14.31</v>
      </c>
      <c r="BA131">
        <v>1</v>
      </c>
      <c r="BB131">
        <v>1</v>
      </c>
      <c r="BC131">
        <v>1</v>
      </c>
      <c r="BD131" t="s">
        <v>3</v>
      </c>
      <c r="BE131" t="s">
        <v>3</v>
      </c>
      <c r="BF131" t="s">
        <v>3</v>
      </c>
      <c r="BG131" t="s">
        <v>3</v>
      </c>
      <c r="BH131">
        <v>0</v>
      </c>
      <c r="BI131">
        <v>1</v>
      </c>
      <c r="BJ131" t="s">
        <v>373</v>
      </c>
      <c r="BM131">
        <v>700004</v>
      </c>
      <c r="BN131">
        <v>0</v>
      </c>
      <c r="BO131" t="s">
        <v>371</v>
      </c>
      <c r="BP131">
        <v>1</v>
      </c>
      <c r="BQ131">
        <v>19</v>
      </c>
      <c r="BR131">
        <v>0</v>
      </c>
      <c r="BS131">
        <v>1</v>
      </c>
      <c r="BT131">
        <v>1</v>
      </c>
      <c r="BU131">
        <v>1</v>
      </c>
      <c r="BV131">
        <v>1</v>
      </c>
      <c r="BW131">
        <v>1</v>
      </c>
      <c r="BX131">
        <v>1</v>
      </c>
      <c r="BY131" t="s">
        <v>3</v>
      </c>
      <c r="BZ131">
        <v>0</v>
      </c>
      <c r="CA131">
        <v>0</v>
      </c>
      <c r="CF131">
        <v>0</v>
      </c>
      <c r="CG131">
        <v>0</v>
      </c>
      <c r="CM131">
        <v>0</v>
      </c>
      <c r="CN131" t="s">
        <v>3</v>
      </c>
      <c r="CO131">
        <v>0</v>
      </c>
      <c r="CP131">
        <f t="shared" si="116"/>
        <v>149.5395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C131" t="s">
        <v>3</v>
      </c>
      <c r="DD131" t="s">
        <v>3</v>
      </c>
      <c r="DE131" t="s">
        <v>3</v>
      </c>
      <c r="DF131" t="s">
        <v>3</v>
      </c>
      <c r="DG131" t="s">
        <v>3</v>
      </c>
      <c r="DH131" t="s">
        <v>3</v>
      </c>
      <c r="DI131" t="s">
        <v>3</v>
      </c>
      <c r="DJ131" t="s">
        <v>3</v>
      </c>
      <c r="DK131" t="s">
        <v>3</v>
      </c>
      <c r="DL131" t="s">
        <v>3</v>
      </c>
      <c r="DM131" t="s">
        <v>3</v>
      </c>
      <c r="DN131">
        <v>0</v>
      </c>
      <c r="DO131">
        <v>0</v>
      </c>
      <c r="DP131">
        <v>1</v>
      </c>
      <c r="DQ131">
        <v>1</v>
      </c>
      <c r="DU131">
        <v>1013</v>
      </c>
      <c r="DV131" t="s">
        <v>23</v>
      </c>
      <c r="DW131" t="s">
        <v>23</v>
      </c>
      <c r="DX131">
        <v>1</v>
      </c>
      <c r="EE131">
        <v>31266032</v>
      </c>
      <c r="EF131">
        <v>19</v>
      </c>
      <c r="EG131" t="s">
        <v>25</v>
      </c>
      <c r="EH131">
        <v>0</v>
      </c>
      <c r="EI131" t="s">
        <v>3</v>
      </c>
      <c r="EJ131">
        <v>1</v>
      </c>
      <c r="EK131">
        <v>700004</v>
      </c>
      <c r="EL131" t="s">
        <v>26</v>
      </c>
      <c r="EM131" t="s">
        <v>27</v>
      </c>
      <c r="EO131" t="s">
        <v>3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FQ131">
        <v>0</v>
      </c>
      <c r="FR131">
        <f t="shared" si="105"/>
        <v>0</v>
      </c>
      <c r="FS131">
        <v>0</v>
      </c>
      <c r="FX131">
        <v>0</v>
      </c>
      <c r="FY131">
        <v>0</v>
      </c>
      <c r="GA131" t="s">
        <v>3</v>
      </c>
      <c r="GD131">
        <v>0</v>
      </c>
      <c r="GF131">
        <v>-548397590</v>
      </c>
      <c r="GG131">
        <v>2</v>
      </c>
      <c r="GH131">
        <v>1</v>
      </c>
      <c r="GI131">
        <v>2</v>
      </c>
      <c r="GJ131">
        <v>2</v>
      </c>
      <c r="GK131">
        <f>ROUND(R131*(R12)/100,2)</f>
        <v>0</v>
      </c>
      <c r="GL131">
        <f t="shared" si="106"/>
        <v>0</v>
      </c>
      <c r="GM131">
        <f t="shared" si="117"/>
        <v>26.92</v>
      </c>
      <c r="GN131">
        <f t="shared" si="118"/>
        <v>26.92</v>
      </c>
      <c r="GO131">
        <f t="shared" si="119"/>
        <v>0</v>
      </c>
      <c r="GP131">
        <f t="shared" si="120"/>
        <v>0</v>
      </c>
      <c r="GR131">
        <v>0</v>
      </c>
      <c r="GS131">
        <v>3</v>
      </c>
      <c r="GU131" t="s">
        <v>3</v>
      </c>
      <c r="GV131">
        <f>0</f>
        <v>0</v>
      </c>
      <c r="GW131">
        <v>1</v>
      </c>
      <c r="GX131">
        <f t="shared" si="112"/>
        <v>0</v>
      </c>
      <c r="GY131">
        <v>0</v>
      </c>
      <c r="GZ131">
        <v>0</v>
      </c>
      <c r="HA131">
        <v>0</v>
      </c>
      <c r="HB131">
        <v>0</v>
      </c>
      <c r="IK131">
        <v>0</v>
      </c>
    </row>
    <row r="133" spans="1:245" x14ac:dyDescent="0.2">
      <c r="A133" s="2">
        <v>51</v>
      </c>
      <c r="B133" s="2">
        <f>B108</f>
        <v>1</v>
      </c>
      <c r="C133" s="2">
        <f>A108</f>
        <v>4</v>
      </c>
      <c r="D133" s="2">
        <f>ROW(A108)</f>
        <v>108</v>
      </c>
      <c r="E133" s="2"/>
      <c r="F133" s="2" t="str">
        <f>IF(F108&lt;&gt;"",F108,"")</f>
        <v>Новый раздел</v>
      </c>
      <c r="G133" s="2" t="str">
        <f>IF(G108&lt;&gt;"",G108,"")</f>
        <v>Демонтаж ИВРУ в районе СП-1 и демонтаж ВЛ-0,4 кВ от КТП-2 до ИВРУ</v>
      </c>
      <c r="H133" s="2">
        <v>0</v>
      </c>
      <c r="I133" s="2"/>
      <c r="J133" s="2"/>
      <c r="K133" s="2"/>
      <c r="L133" s="2"/>
      <c r="M133" s="2"/>
      <c r="N133" s="2"/>
      <c r="O133" s="2">
        <f t="shared" ref="O133:T133" si="121">ROUND(AB133,2)</f>
        <v>17004.060000000001</v>
      </c>
      <c r="P133" s="2">
        <f t="shared" si="121"/>
        <v>0</v>
      </c>
      <c r="Q133" s="2">
        <f t="shared" si="121"/>
        <v>10400.73</v>
      </c>
      <c r="R133" s="2">
        <f t="shared" si="121"/>
        <v>3741.59</v>
      </c>
      <c r="S133" s="2">
        <f t="shared" si="121"/>
        <v>6603.33</v>
      </c>
      <c r="T133" s="2">
        <f t="shared" si="121"/>
        <v>0</v>
      </c>
      <c r="U133" s="2">
        <f>AH133</f>
        <v>28.027823999999999</v>
      </c>
      <c r="V133" s="2">
        <f>AI133</f>
        <v>12.915839999999998</v>
      </c>
      <c r="W133" s="2">
        <f>ROUND(AJ133,2)</f>
        <v>0</v>
      </c>
      <c r="X133" s="2">
        <f>ROUND(AK133,2)</f>
        <v>8852.27</v>
      </c>
      <c r="Y133" s="2">
        <f>ROUND(AL133,2)</f>
        <v>5304.24</v>
      </c>
      <c r="Z133" s="2"/>
      <c r="AA133" s="2"/>
      <c r="AB133" s="2">
        <f>ROUND(SUMIF(AA112:AA131,"=35896806",O112:O131),2)</f>
        <v>17004.060000000001</v>
      </c>
      <c r="AC133" s="2">
        <f>ROUND(SUMIF(AA112:AA131,"=35896806",P112:P131),2)</f>
        <v>0</v>
      </c>
      <c r="AD133" s="2">
        <f>ROUND(SUMIF(AA112:AA131,"=35896806",Q112:Q131),2)</f>
        <v>10400.73</v>
      </c>
      <c r="AE133" s="2">
        <f>ROUND(SUMIF(AA112:AA131,"=35896806",R112:R131),2)</f>
        <v>3741.59</v>
      </c>
      <c r="AF133" s="2">
        <f>ROUND(SUMIF(AA112:AA131,"=35896806",S112:S131),2)</f>
        <v>6603.33</v>
      </c>
      <c r="AG133" s="2">
        <f>ROUND(SUMIF(AA112:AA131,"=35896806",T112:T131),2)</f>
        <v>0</v>
      </c>
      <c r="AH133" s="2">
        <f>SUMIF(AA112:AA131,"=35896806",U112:U131)</f>
        <v>28.027823999999999</v>
      </c>
      <c r="AI133" s="2">
        <f>SUMIF(AA112:AA131,"=35896806",V112:V131)</f>
        <v>12.915839999999998</v>
      </c>
      <c r="AJ133" s="2">
        <f>ROUND(SUMIF(AA112:AA131,"=35896806",W112:W131),2)</f>
        <v>0</v>
      </c>
      <c r="AK133" s="2">
        <f>ROUND(SUMIF(AA112:AA131,"=35896806",X112:X131),2)</f>
        <v>8852.27</v>
      </c>
      <c r="AL133" s="2">
        <f>ROUND(SUMIF(AA112:AA131,"=35896806",Y112:Y131),2)</f>
        <v>5304.24</v>
      </c>
      <c r="AM133" s="2"/>
      <c r="AN133" s="2"/>
      <c r="AO133" s="2">
        <f t="shared" ref="AO133:BC133" si="122">ROUND(BX133,2)</f>
        <v>0</v>
      </c>
      <c r="AP133" s="2">
        <f t="shared" si="122"/>
        <v>0</v>
      </c>
      <c r="AQ133" s="2">
        <f t="shared" si="122"/>
        <v>0</v>
      </c>
      <c r="AR133" s="2">
        <f t="shared" si="122"/>
        <v>35074.83</v>
      </c>
      <c r="AS133" s="2">
        <f t="shared" si="122"/>
        <v>27954.01</v>
      </c>
      <c r="AT133" s="2">
        <f t="shared" si="122"/>
        <v>7120.82</v>
      </c>
      <c r="AU133" s="2">
        <f t="shared" si="122"/>
        <v>0</v>
      </c>
      <c r="AV133" s="2">
        <f t="shared" si="122"/>
        <v>0</v>
      </c>
      <c r="AW133" s="2">
        <f t="shared" si="122"/>
        <v>0</v>
      </c>
      <c r="AX133" s="2">
        <f t="shared" si="122"/>
        <v>0</v>
      </c>
      <c r="AY133" s="2">
        <f t="shared" si="122"/>
        <v>0</v>
      </c>
      <c r="AZ133" s="2">
        <f t="shared" si="122"/>
        <v>0</v>
      </c>
      <c r="BA133" s="2">
        <f t="shared" si="122"/>
        <v>0</v>
      </c>
      <c r="BB133" s="2">
        <f t="shared" si="122"/>
        <v>0</v>
      </c>
      <c r="BC133" s="2">
        <f t="shared" si="122"/>
        <v>0</v>
      </c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>
        <f>ROUND(SUMIF(AA112:AA131,"=35896806",FQ112:FQ131),2)</f>
        <v>0</v>
      </c>
      <c r="BY133" s="2">
        <f>ROUND(SUMIF(AA112:AA131,"=35896806",FR112:FR131),2)</f>
        <v>0</v>
      </c>
      <c r="BZ133" s="2">
        <f>ROUND(SUMIF(AA112:AA131,"=35896806",GL112:GL131),2)</f>
        <v>0</v>
      </c>
      <c r="CA133" s="2">
        <f>ROUND(SUMIF(AA112:AA131,"=35896806",GM112:GM131),2)</f>
        <v>35074.83</v>
      </c>
      <c r="CB133" s="2">
        <f>ROUND(SUMIF(AA112:AA131,"=35896806",GN112:GN131),2)</f>
        <v>27954.01</v>
      </c>
      <c r="CC133" s="2">
        <f>ROUND(SUMIF(AA112:AA131,"=35896806",GO112:GO131),2)</f>
        <v>7120.82</v>
      </c>
      <c r="CD133" s="2">
        <f>ROUND(SUMIF(AA112:AA131,"=35896806",GP112:GP131),2)</f>
        <v>0</v>
      </c>
      <c r="CE133" s="2">
        <f>AC133-BX133</f>
        <v>0</v>
      </c>
      <c r="CF133" s="2">
        <f>AC133-BY133</f>
        <v>0</v>
      </c>
      <c r="CG133" s="2">
        <f>BX133-BZ133</f>
        <v>0</v>
      </c>
      <c r="CH133" s="2">
        <f>AC133-BX133-BY133+BZ133</f>
        <v>0</v>
      </c>
      <c r="CI133" s="2">
        <f>BY133-BZ133</f>
        <v>0</v>
      </c>
      <c r="CJ133" s="2">
        <f>ROUND(SUMIF(AA112:AA131,"=35896806",GX112:GX131),2)</f>
        <v>0</v>
      </c>
      <c r="CK133" s="2">
        <f>ROUND(SUMIF(AA112:AA131,"=35896806",GY112:GY131),2)</f>
        <v>0</v>
      </c>
      <c r="CL133" s="2">
        <f>ROUND(SUMIF(AA112:AA131,"=35896806",GZ112:GZ131),2)</f>
        <v>0</v>
      </c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>
        <v>0</v>
      </c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201</v>
      </c>
      <c r="F135" s="4">
        <f>ROUND(Source!O133,O135)</f>
        <v>17004.060000000001</v>
      </c>
      <c r="G135" s="4" t="s">
        <v>228</v>
      </c>
      <c r="H135" s="4" t="s">
        <v>229</v>
      </c>
      <c r="I135" s="4"/>
      <c r="J135" s="4"/>
      <c r="K135" s="4">
        <v>201</v>
      </c>
      <c r="L135" s="4">
        <v>1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202</v>
      </c>
      <c r="F136" s="4">
        <f>ROUND(Source!P133,O136)</f>
        <v>0</v>
      </c>
      <c r="G136" s="4" t="s">
        <v>230</v>
      </c>
      <c r="H136" s="4" t="s">
        <v>231</v>
      </c>
      <c r="I136" s="4"/>
      <c r="J136" s="4"/>
      <c r="K136" s="4">
        <v>202</v>
      </c>
      <c r="L136" s="4">
        <v>2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222</v>
      </c>
      <c r="F137" s="4">
        <f>ROUND(Source!AO133,O137)</f>
        <v>0</v>
      </c>
      <c r="G137" s="4" t="s">
        <v>232</v>
      </c>
      <c r="H137" s="4" t="s">
        <v>233</v>
      </c>
      <c r="I137" s="4"/>
      <c r="J137" s="4"/>
      <c r="K137" s="4">
        <v>222</v>
      </c>
      <c r="L137" s="4">
        <v>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225</v>
      </c>
      <c r="F138" s="4">
        <f>ROUND(Source!AV133,O138)</f>
        <v>0</v>
      </c>
      <c r="G138" s="4" t="s">
        <v>234</v>
      </c>
      <c r="H138" s="4" t="s">
        <v>235</v>
      </c>
      <c r="I138" s="4"/>
      <c r="J138" s="4"/>
      <c r="K138" s="4">
        <v>225</v>
      </c>
      <c r="L138" s="4">
        <v>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226</v>
      </c>
      <c r="F139" s="4">
        <f>ROUND(Source!AW133,O139)</f>
        <v>0</v>
      </c>
      <c r="G139" s="4" t="s">
        <v>236</v>
      </c>
      <c r="H139" s="4" t="s">
        <v>237</v>
      </c>
      <c r="I139" s="4"/>
      <c r="J139" s="4"/>
      <c r="K139" s="4">
        <v>226</v>
      </c>
      <c r="L139" s="4">
        <v>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227</v>
      </c>
      <c r="F140" s="4">
        <f>ROUND(Source!AX133,O140)</f>
        <v>0</v>
      </c>
      <c r="G140" s="4" t="s">
        <v>238</v>
      </c>
      <c r="H140" s="4" t="s">
        <v>239</v>
      </c>
      <c r="I140" s="4"/>
      <c r="J140" s="4"/>
      <c r="K140" s="4">
        <v>227</v>
      </c>
      <c r="L140" s="4">
        <v>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228</v>
      </c>
      <c r="F141" s="4">
        <f>ROUND(Source!AY133,O141)</f>
        <v>0</v>
      </c>
      <c r="G141" s="4" t="s">
        <v>240</v>
      </c>
      <c r="H141" s="4" t="s">
        <v>241</v>
      </c>
      <c r="I141" s="4"/>
      <c r="J141" s="4"/>
      <c r="K141" s="4">
        <v>228</v>
      </c>
      <c r="L141" s="4">
        <v>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216</v>
      </c>
      <c r="F142" s="4">
        <f>ROUND(Source!AP133,O142)</f>
        <v>0</v>
      </c>
      <c r="G142" s="4" t="s">
        <v>242</v>
      </c>
      <c r="H142" s="4" t="s">
        <v>243</v>
      </c>
      <c r="I142" s="4"/>
      <c r="J142" s="4"/>
      <c r="K142" s="4">
        <v>216</v>
      </c>
      <c r="L142" s="4">
        <v>8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223</v>
      </c>
      <c r="F143" s="4">
        <f>ROUND(Source!AQ133,O143)</f>
        <v>0</v>
      </c>
      <c r="G143" s="4" t="s">
        <v>244</v>
      </c>
      <c r="H143" s="4" t="s">
        <v>245</v>
      </c>
      <c r="I143" s="4"/>
      <c r="J143" s="4"/>
      <c r="K143" s="4">
        <v>223</v>
      </c>
      <c r="L143" s="4">
        <v>9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229</v>
      </c>
      <c r="F144" s="4">
        <f>ROUND(Source!AZ133,O144)</f>
        <v>0</v>
      </c>
      <c r="G144" s="4" t="s">
        <v>246</v>
      </c>
      <c r="H144" s="4" t="s">
        <v>247</v>
      </c>
      <c r="I144" s="4"/>
      <c r="J144" s="4"/>
      <c r="K144" s="4">
        <v>229</v>
      </c>
      <c r="L144" s="4">
        <v>10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203</v>
      </c>
      <c r="F145" s="4">
        <f>ROUND(Source!Q133,O145)</f>
        <v>10400.73</v>
      </c>
      <c r="G145" s="4" t="s">
        <v>248</v>
      </c>
      <c r="H145" s="4" t="s">
        <v>249</v>
      </c>
      <c r="I145" s="4"/>
      <c r="J145" s="4"/>
      <c r="K145" s="4">
        <v>203</v>
      </c>
      <c r="L145" s="4">
        <v>11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231</v>
      </c>
      <c r="F146" s="4">
        <f>ROUND(Source!BB133,O146)</f>
        <v>0</v>
      </c>
      <c r="G146" s="4" t="s">
        <v>250</v>
      </c>
      <c r="H146" s="4" t="s">
        <v>251</v>
      </c>
      <c r="I146" s="4"/>
      <c r="J146" s="4"/>
      <c r="K146" s="4">
        <v>231</v>
      </c>
      <c r="L146" s="4">
        <v>12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204</v>
      </c>
      <c r="F147" s="4">
        <f>ROUND(Source!R133,O147)</f>
        <v>3741.59</v>
      </c>
      <c r="G147" s="4" t="s">
        <v>252</v>
      </c>
      <c r="H147" s="4" t="s">
        <v>253</v>
      </c>
      <c r="I147" s="4"/>
      <c r="J147" s="4"/>
      <c r="K147" s="4">
        <v>204</v>
      </c>
      <c r="L147" s="4">
        <v>13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205</v>
      </c>
      <c r="F148" s="4">
        <f>ROUND(Source!S133,O148)</f>
        <v>6603.33</v>
      </c>
      <c r="G148" s="4" t="s">
        <v>254</v>
      </c>
      <c r="H148" s="4" t="s">
        <v>255</v>
      </c>
      <c r="I148" s="4"/>
      <c r="J148" s="4"/>
      <c r="K148" s="4">
        <v>205</v>
      </c>
      <c r="L148" s="4">
        <v>14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232</v>
      </c>
      <c r="F149" s="4">
        <f>ROUND(Source!BC133,O149)</f>
        <v>0</v>
      </c>
      <c r="G149" s="4" t="s">
        <v>256</v>
      </c>
      <c r="H149" s="4" t="s">
        <v>257</v>
      </c>
      <c r="I149" s="4"/>
      <c r="J149" s="4"/>
      <c r="K149" s="4">
        <v>232</v>
      </c>
      <c r="L149" s="4">
        <v>15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214</v>
      </c>
      <c r="F150" s="4">
        <f>ROUND(Source!AS133,O150)</f>
        <v>27954.01</v>
      </c>
      <c r="G150" s="4" t="s">
        <v>258</v>
      </c>
      <c r="H150" s="4" t="s">
        <v>259</v>
      </c>
      <c r="I150" s="4"/>
      <c r="J150" s="4"/>
      <c r="K150" s="4">
        <v>214</v>
      </c>
      <c r="L150" s="4">
        <v>16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215</v>
      </c>
      <c r="F151" s="4">
        <f>ROUND(Source!AT133,O151)</f>
        <v>7120.82</v>
      </c>
      <c r="G151" s="4" t="s">
        <v>260</v>
      </c>
      <c r="H151" s="4" t="s">
        <v>261</v>
      </c>
      <c r="I151" s="4"/>
      <c r="J151" s="4"/>
      <c r="K151" s="4">
        <v>215</v>
      </c>
      <c r="L151" s="4">
        <v>17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217</v>
      </c>
      <c r="F152" s="4">
        <f>ROUND(Source!AU133,O152)</f>
        <v>0</v>
      </c>
      <c r="G152" s="4" t="s">
        <v>262</v>
      </c>
      <c r="H152" s="4" t="s">
        <v>263</v>
      </c>
      <c r="I152" s="4"/>
      <c r="J152" s="4"/>
      <c r="K152" s="4">
        <v>217</v>
      </c>
      <c r="L152" s="4">
        <v>18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230</v>
      </c>
      <c r="F153" s="4">
        <f>ROUND(Source!BA133,O153)</f>
        <v>0</v>
      </c>
      <c r="G153" s="4" t="s">
        <v>264</v>
      </c>
      <c r="H153" s="4" t="s">
        <v>265</v>
      </c>
      <c r="I153" s="4"/>
      <c r="J153" s="4"/>
      <c r="K153" s="4">
        <v>230</v>
      </c>
      <c r="L153" s="4">
        <v>19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206</v>
      </c>
      <c r="F154" s="4">
        <f>ROUND(Source!T133,O154)</f>
        <v>0</v>
      </c>
      <c r="G154" s="4" t="s">
        <v>266</v>
      </c>
      <c r="H154" s="4" t="s">
        <v>267</v>
      </c>
      <c r="I154" s="4"/>
      <c r="J154" s="4"/>
      <c r="K154" s="4">
        <v>206</v>
      </c>
      <c r="L154" s="4">
        <v>20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207</v>
      </c>
      <c r="F155" s="4">
        <f>Source!U133</f>
        <v>28.027823999999999</v>
      </c>
      <c r="G155" s="4" t="s">
        <v>268</v>
      </c>
      <c r="H155" s="4" t="s">
        <v>269</v>
      </c>
      <c r="I155" s="4"/>
      <c r="J155" s="4"/>
      <c r="K155" s="4">
        <v>207</v>
      </c>
      <c r="L155" s="4">
        <v>21</v>
      </c>
      <c r="M155" s="4">
        <v>3</v>
      </c>
      <c r="N155" s="4" t="s">
        <v>3</v>
      </c>
      <c r="O155" s="4">
        <v>-1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208</v>
      </c>
      <c r="F156" s="4">
        <f>Source!V133</f>
        <v>12.915839999999998</v>
      </c>
      <c r="G156" s="4" t="s">
        <v>270</v>
      </c>
      <c r="H156" s="4" t="s">
        <v>271</v>
      </c>
      <c r="I156" s="4"/>
      <c r="J156" s="4"/>
      <c r="K156" s="4">
        <v>208</v>
      </c>
      <c r="L156" s="4">
        <v>22</v>
      </c>
      <c r="M156" s="4">
        <v>3</v>
      </c>
      <c r="N156" s="4" t="s">
        <v>3</v>
      </c>
      <c r="O156" s="4">
        <v>-1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209</v>
      </c>
      <c r="F157" s="4">
        <f>ROUND(Source!W133,O157)</f>
        <v>0</v>
      </c>
      <c r="G157" s="4" t="s">
        <v>272</v>
      </c>
      <c r="H157" s="4" t="s">
        <v>273</v>
      </c>
      <c r="I157" s="4"/>
      <c r="J157" s="4"/>
      <c r="K157" s="4">
        <v>209</v>
      </c>
      <c r="L157" s="4">
        <v>23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210</v>
      </c>
      <c r="F158" s="4">
        <f>ROUND(Source!X133,O158)</f>
        <v>8852.27</v>
      </c>
      <c r="G158" s="4" t="s">
        <v>274</v>
      </c>
      <c r="H158" s="4" t="s">
        <v>275</v>
      </c>
      <c r="I158" s="4"/>
      <c r="J158" s="4"/>
      <c r="K158" s="4">
        <v>210</v>
      </c>
      <c r="L158" s="4">
        <v>24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211</v>
      </c>
      <c r="F159" s="4">
        <f>ROUND(Source!Y133,O159)</f>
        <v>5304.24</v>
      </c>
      <c r="G159" s="4" t="s">
        <v>276</v>
      </c>
      <c r="H159" s="4" t="s">
        <v>277</v>
      </c>
      <c r="I159" s="4"/>
      <c r="J159" s="4"/>
      <c r="K159" s="4">
        <v>211</v>
      </c>
      <c r="L159" s="4">
        <v>25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224</v>
      </c>
      <c r="F160" s="4">
        <f>ROUND(Source!AR133,O160)</f>
        <v>35074.83</v>
      </c>
      <c r="G160" s="4" t="s">
        <v>278</v>
      </c>
      <c r="H160" s="4" t="s">
        <v>279</v>
      </c>
      <c r="I160" s="4"/>
      <c r="J160" s="4"/>
      <c r="K160" s="4">
        <v>224</v>
      </c>
      <c r="L160" s="4">
        <v>26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2" spans="1:206" x14ac:dyDescent="0.2">
      <c r="A162" s="2">
        <v>51</v>
      </c>
      <c r="B162" s="2">
        <f>B20</f>
        <v>1</v>
      </c>
      <c r="C162" s="2">
        <f>A20</f>
        <v>3</v>
      </c>
      <c r="D162" s="2">
        <f>ROW(A20)</f>
        <v>20</v>
      </c>
      <c r="E162" s="2"/>
      <c r="F162" s="2" t="str">
        <f>IF(F20&lt;&gt;"",F20,"")</f>
        <v>11</v>
      </c>
      <c r="G162" s="2"/>
      <c r="H162" s="2">
        <v>0</v>
      </c>
      <c r="I162" s="2"/>
      <c r="J162" s="2"/>
      <c r="K162" s="2"/>
      <c r="L162" s="2"/>
      <c r="M162" s="2"/>
      <c r="N162" s="2"/>
      <c r="O162" s="2">
        <f t="shared" ref="O162:T162" si="123">ROUND(O78+O133+AB162,2)</f>
        <v>464095.27</v>
      </c>
      <c r="P162" s="2">
        <f t="shared" si="123"/>
        <v>351072.27</v>
      </c>
      <c r="Q162" s="2">
        <f t="shared" si="123"/>
        <v>36841.64</v>
      </c>
      <c r="R162" s="2">
        <f t="shared" si="123"/>
        <v>13678.59</v>
      </c>
      <c r="S162" s="2">
        <f t="shared" si="123"/>
        <v>76181.36</v>
      </c>
      <c r="T162" s="2">
        <f t="shared" si="123"/>
        <v>0</v>
      </c>
      <c r="U162" s="2">
        <f>U78+U133+AH162</f>
        <v>335.71423680000004</v>
      </c>
      <c r="V162" s="2">
        <f>V78+V133+AI162</f>
        <v>43.32865919999999</v>
      </c>
      <c r="W162" s="2">
        <f>ROUND(W78+W133+AJ162,2)</f>
        <v>0</v>
      </c>
      <c r="X162" s="2">
        <f>ROUND(X78+X133+AK162,2)</f>
        <v>76937.2</v>
      </c>
      <c r="Y162" s="2">
        <f>ROUND(Y78+Y133+AL162,2)</f>
        <v>47984.800000000003</v>
      </c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>
        <f t="shared" ref="AO162:BC162" si="124">ROUND(AO78+AO133+BX162,2)</f>
        <v>154585.5</v>
      </c>
      <c r="AP162" s="2">
        <f t="shared" si="124"/>
        <v>0</v>
      </c>
      <c r="AQ162" s="2">
        <f t="shared" si="124"/>
        <v>0</v>
      </c>
      <c r="AR162" s="2">
        <f t="shared" si="124"/>
        <v>605472.39</v>
      </c>
      <c r="AS162" s="2">
        <f t="shared" si="124"/>
        <v>304016.8</v>
      </c>
      <c r="AT162" s="2">
        <f t="shared" si="124"/>
        <v>300399.34999999998</v>
      </c>
      <c r="AU162" s="2">
        <f t="shared" si="124"/>
        <v>1056.24</v>
      </c>
      <c r="AV162" s="2">
        <f t="shared" si="124"/>
        <v>196486.77</v>
      </c>
      <c r="AW162" s="2">
        <f t="shared" si="124"/>
        <v>351072.27</v>
      </c>
      <c r="AX162" s="2">
        <f t="shared" si="124"/>
        <v>154585.5</v>
      </c>
      <c r="AY162" s="2">
        <f t="shared" si="124"/>
        <v>196486.77</v>
      </c>
      <c r="AZ162" s="2">
        <f t="shared" si="124"/>
        <v>0</v>
      </c>
      <c r="BA162" s="2">
        <f t="shared" si="124"/>
        <v>0</v>
      </c>
      <c r="BB162" s="2">
        <f t="shared" si="124"/>
        <v>0</v>
      </c>
      <c r="BC162" s="2">
        <f t="shared" si="124"/>
        <v>0</v>
      </c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>
        <v>0</v>
      </c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201</v>
      </c>
      <c r="F164" s="4">
        <f>ROUND(Source!O162,O164)</f>
        <v>464095.27</v>
      </c>
      <c r="G164" s="4" t="s">
        <v>228</v>
      </c>
      <c r="H164" s="4" t="s">
        <v>229</v>
      </c>
      <c r="I164" s="4"/>
      <c r="J164" s="4"/>
      <c r="K164" s="4">
        <v>201</v>
      </c>
      <c r="L164" s="4">
        <v>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202</v>
      </c>
      <c r="F165" s="4">
        <f>ROUND(Source!P162,O165)</f>
        <v>351072.27</v>
      </c>
      <c r="G165" s="4" t="s">
        <v>230</v>
      </c>
      <c r="H165" s="4" t="s">
        <v>231</v>
      </c>
      <c r="I165" s="4"/>
      <c r="J165" s="4"/>
      <c r="K165" s="4">
        <v>202</v>
      </c>
      <c r="L165" s="4">
        <v>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222</v>
      </c>
      <c r="F166" s="4">
        <f>ROUND(Source!AO162,O166)</f>
        <v>154585.5</v>
      </c>
      <c r="G166" s="4" t="s">
        <v>232</v>
      </c>
      <c r="H166" s="4" t="s">
        <v>233</v>
      </c>
      <c r="I166" s="4"/>
      <c r="J166" s="4"/>
      <c r="K166" s="4">
        <v>222</v>
      </c>
      <c r="L166" s="4">
        <v>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225</v>
      </c>
      <c r="F167" s="4">
        <f>ROUND(Source!AV162,O167)</f>
        <v>196486.77</v>
      </c>
      <c r="G167" s="4" t="s">
        <v>234</v>
      </c>
      <c r="H167" s="4" t="s">
        <v>235</v>
      </c>
      <c r="I167" s="4"/>
      <c r="J167" s="4"/>
      <c r="K167" s="4">
        <v>225</v>
      </c>
      <c r="L167" s="4">
        <v>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226</v>
      </c>
      <c r="F168" s="4">
        <f>ROUND(Source!AW162,O168)</f>
        <v>351072.27</v>
      </c>
      <c r="G168" s="4" t="s">
        <v>236</v>
      </c>
      <c r="H168" s="4" t="s">
        <v>237</v>
      </c>
      <c r="I168" s="4"/>
      <c r="J168" s="4"/>
      <c r="K168" s="4">
        <v>226</v>
      </c>
      <c r="L168" s="4">
        <v>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1</v>
      </c>
      <c r="C169" s="4">
        <v>0</v>
      </c>
      <c r="D169" s="4">
        <v>1</v>
      </c>
      <c r="E169" s="4">
        <v>227</v>
      </c>
      <c r="F169" s="4">
        <f>ROUND(Source!AX162,O169)</f>
        <v>154585.5</v>
      </c>
      <c r="G169" s="4" t="s">
        <v>238</v>
      </c>
      <c r="H169" s="4" t="s">
        <v>239</v>
      </c>
      <c r="I169" s="4"/>
      <c r="J169" s="4"/>
      <c r="K169" s="4">
        <v>227</v>
      </c>
      <c r="L169" s="4">
        <v>6</v>
      </c>
      <c r="M169" s="4">
        <v>0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228</v>
      </c>
      <c r="F170" s="4">
        <f>ROUND(Source!AY162,O170)</f>
        <v>196486.77</v>
      </c>
      <c r="G170" s="4" t="s">
        <v>240</v>
      </c>
      <c r="H170" s="4" t="s">
        <v>241</v>
      </c>
      <c r="I170" s="4"/>
      <c r="J170" s="4"/>
      <c r="K170" s="4">
        <v>228</v>
      </c>
      <c r="L170" s="4">
        <v>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216</v>
      </c>
      <c r="F171" s="4">
        <f>ROUND(Source!AP162,O171)</f>
        <v>0</v>
      </c>
      <c r="G171" s="4" t="s">
        <v>242</v>
      </c>
      <c r="H171" s="4" t="s">
        <v>243</v>
      </c>
      <c r="I171" s="4"/>
      <c r="J171" s="4"/>
      <c r="K171" s="4">
        <v>216</v>
      </c>
      <c r="L171" s="4">
        <v>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06" x14ac:dyDescent="0.2">
      <c r="A172" s="4">
        <v>50</v>
      </c>
      <c r="B172" s="4">
        <v>0</v>
      </c>
      <c r="C172" s="4">
        <v>0</v>
      </c>
      <c r="D172" s="4">
        <v>1</v>
      </c>
      <c r="E172" s="4">
        <v>223</v>
      </c>
      <c r="F172" s="4">
        <f>ROUND(Source!AQ162,O172)</f>
        <v>0</v>
      </c>
      <c r="G172" s="4" t="s">
        <v>244</v>
      </c>
      <c r="H172" s="4" t="s">
        <v>245</v>
      </c>
      <c r="I172" s="4"/>
      <c r="J172" s="4"/>
      <c r="K172" s="4">
        <v>223</v>
      </c>
      <c r="L172" s="4">
        <v>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06" x14ac:dyDescent="0.2">
      <c r="A173" s="4">
        <v>50</v>
      </c>
      <c r="B173" s="4">
        <v>0</v>
      </c>
      <c r="C173" s="4">
        <v>0</v>
      </c>
      <c r="D173" s="4">
        <v>1</v>
      </c>
      <c r="E173" s="4">
        <v>229</v>
      </c>
      <c r="F173" s="4">
        <f>ROUND(Source!AZ162,O173)</f>
        <v>0</v>
      </c>
      <c r="G173" s="4" t="s">
        <v>246</v>
      </c>
      <c r="H173" s="4" t="s">
        <v>247</v>
      </c>
      <c r="I173" s="4"/>
      <c r="J173" s="4"/>
      <c r="K173" s="4">
        <v>229</v>
      </c>
      <c r="L173" s="4">
        <v>10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06" x14ac:dyDescent="0.2">
      <c r="A174" s="4">
        <v>50</v>
      </c>
      <c r="B174" s="4">
        <v>0</v>
      </c>
      <c r="C174" s="4">
        <v>0</v>
      </c>
      <c r="D174" s="4">
        <v>1</v>
      </c>
      <c r="E174" s="4">
        <v>203</v>
      </c>
      <c r="F174" s="4">
        <f>ROUND(Source!Q162,O174)</f>
        <v>36841.64</v>
      </c>
      <c r="G174" s="4" t="s">
        <v>248</v>
      </c>
      <c r="H174" s="4" t="s">
        <v>249</v>
      </c>
      <c r="I174" s="4"/>
      <c r="J174" s="4"/>
      <c r="K174" s="4">
        <v>203</v>
      </c>
      <c r="L174" s="4">
        <v>11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231</v>
      </c>
      <c r="F175" s="4">
        <f>ROUND(Source!BB162,O175)</f>
        <v>0</v>
      </c>
      <c r="G175" s="4" t="s">
        <v>250</v>
      </c>
      <c r="H175" s="4" t="s">
        <v>251</v>
      </c>
      <c r="I175" s="4"/>
      <c r="J175" s="4"/>
      <c r="K175" s="4">
        <v>231</v>
      </c>
      <c r="L175" s="4">
        <v>12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204</v>
      </c>
      <c r="F176" s="4">
        <f>ROUND(Source!R162,O176)</f>
        <v>13678.59</v>
      </c>
      <c r="G176" s="4" t="s">
        <v>252</v>
      </c>
      <c r="H176" s="4" t="s">
        <v>253</v>
      </c>
      <c r="I176" s="4"/>
      <c r="J176" s="4"/>
      <c r="K176" s="4">
        <v>204</v>
      </c>
      <c r="L176" s="4">
        <v>13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88" x14ac:dyDescent="0.2">
      <c r="A177" s="4">
        <v>50</v>
      </c>
      <c r="B177" s="4">
        <v>0</v>
      </c>
      <c r="C177" s="4">
        <v>0</v>
      </c>
      <c r="D177" s="4">
        <v>1</v>
      </c>
      <c r="E177" s="4">
        <v>205</v>
      </c>
      <c r="F177" s="4">
        <f>ROUND(Source!S162,O177)</f>
        <v>76181.36</v>
      </c>
      <c r="G177" s="4" t="s">
        <v>254</v>
      </c>
      <c r="H177" s="4" t="s">
        <v>255</v>
      </c>
      <c r="I177" s="4"/>
      <c r="J177" s="4"/>
      <c r="K177" s="4">
        <v>205</v>
      </c>
      <c r="L177" s="4">
        <v>14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88" x14ac:dyDescent="0.2">
      <c r="A178" s="4">
        <v>50</v>
      </c>
      <c r="B178" s="4">
        <v>0</v>
      </c>
      <c r="C178" s="4">
        <v>0</v>
      </c>
      <c r="D178" s="4">
        <v>1</v>
      </c>
      <c r="E178" s="4">
        <v>232</v>
      </c>
      <c r="F178" s="4">
        <f>ROUND(Source!BC162,O178)</f>
        <v>0</v>
      </c>
      <c r="G178" s="4" t="s">
        <v>256</v>
      </c>
      <c r="H178" s="4" t="s">
        <v>257</v>
      </c>
      <c r="I178" s="4"/>
      <c r="J178" s="4"/>
      <c r="K178" s="4">
        <v>232</v>
      </c>
      <c r="L178" s="4">
        <v>15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88" x14ac:dyDescent="0.2">
      <c r="A179" s="4">
        <v>50</v>
      </c>
      <c r="B179" s="4">
        <v>0</v>
      </c>
      <c r="C179" s="4">
        <v>0</v>
      </c>
      <c r="D179" s="4">
        <v>1</v>
      </c>
      <c r="E179" s="4">
        <v>214</v>
      </c>
      <c r="F179" s="4">
        <f>ROUND(Source!AS162,O179)</f>
        <v>304016.8</v>
      </c>
      <c r="G179" s="4" t="s">
        <v>258</v>
      </c>
      <c r="H179" s="4" t="s">
        <v>259</v>
      </c>
      <c r="I179" s="4"/>
      <c r="J179" s="4"/>
      <c r="K179" s="4">
        <v>214</v>
      </c>
      <c r="L179" s="4">
        <v>16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88" x14ac:dyDescent="0.2">
      <c r="A180" s="4">
        <v>50</v>
      </c>
      <c r="B180" s="4">
        <v>0</v>
      </c>
      <c r="C180" s="4">
        <v>0</v>
      </c>
      <c r="D180" s="4">
        <v>1</v>
      </c>
      <c r="E180" s="4">
        <v>215</v>
      </c>
      <c r="F180" s="4">
        <f>ROUND(Source!AT162,O180)</f>
        <v>300399.34999999998</v>
      </c>
      <c r="G180" s="4" t="s">
        <v>260</v>
      </c>
      <c r="H180" s="4" t="s">
        <v>261</v>
      </c>
      <c r="I180" s="4"/>
      <c r="J180" s="4"/>
      <c r="K180" s="4">
        <v>215</v>
      </c>
      <c r="L180" s="4">
        <v>17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88" x14ac:dyDescent="0.2">
      <c r="A181" s="4">
        <v>50</v>
      </c>
      <c r="B181" s="4">
        <v>0</v>
      </c>
      <c r="C181" s="4">
        <v>0</v>
      </c>
      <c r="D181" s="4">
        <v>1</v>
      </c>
      <c r="E181" s="4">
        <v>217</v>
      </c>
      <c r="F181" s="4">
        <f>ROUND(Source!AU162,O181)</f>
        <v>1056.24</v>
      </c>
      <c r="G181" s="4" t="s">
        <v>262</v>
      </c>
      <c r="H181" s="4" t="s">
        <v>263</v>
      </c>
      <c r="I181" s="4"/>
      <c r="J181" s="4"/>
      <c r="K181" s="4">
        <v>217</v>
      </c>
      <c r="L181" s="4">
        <v>18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88" x14ac:dyDescent="0.2">
      <c r="A182" s="4">
        <v>50</v>
      </c>
      <c r="B182" s="4">
        <v>0</v>
      </c>
      <c r="C182" s="4">
        <v>0</v>
      </c>
      <c r="D182" s="4">
        <v>1</v>
      </c>
      <c r="E182" s="4">
        <v>230</v>
      </c>
      <c r="F182" s="4">
        <f>ROUND(Source!BA162,O182)</f>
        <v>0</v>
      </c>
      <c r="G182" s="4" t="s">
        <v>264</v>
      </c>
      <c r="H182" s="4" t="s">
        <v>265</v>
      </c>
      <c r="I182" s="4"/>
      <c r="J182" s="4"/>
      <c r="K182" s="4">
        <v>230</v>
      </c>
      <c r="L182" s="4">
        <v>19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88" x14ac:dyDescent="0.2">
      <c r="A183" s="4">
        <v>50</v>
      </c>
      <c r="B183" s="4">
        <v>0</v>
      </c>
      <c r="C183" s="4">
        <v>0</v>
      </c>
      <c r="D183" s="4">
        <v>1</v>
      </c>
      <c r="E183" s="4">
        <v>206</v>
      </c>
      <c r="F183" s="4">
        <f>ROUND(Source!T162,O183)</f>
        <v>0</v>
      </c>
      <c r="G183" s="4" t="s">
        <v>266</v>
      </c>
      <c r="H183" s="4" t="s">
        <v>267</v>
      </c>
      <c r="I183" s="4"/>
      <c r="J183" s="4"/>
      <c r="K183" s="4">
        <v>206</v>
      </c>
      <c r="L183" s="4">
        <v>20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88" x14ac:dyDescent="0.2">
      <c r="A184" s="4">
        <v>50</v>
      </c>
      <c r="B184" s="4">
        <v>0</v>
      </c>
      <c r="C184" s="4">
        <v>0</v>
      </c>
      <c r="D184" s="4">
        <v>1</v>
      </c>
      <c r="E184" s="4">
        <v>207</v>
      </c>
      <c r="F184" s="4">
        <f>Source!U162</f>
        <v>335.71423680000004</v>
      </c>
      <c r="G184" s="4" t="s">
        <v>268</v>
      </c>
      <c r="H184" s="4" t="s">
        <v>269</v>
      </c>
      <c r="I184" s="4"/>
      <c r="J184" s="4"/>
      <c r="K184" s="4">
        <v>207</v>
      </c>
      <c r="L184" s="4">
        <v>21</v>
      </c>
      <c r="M184" s="4">
        <v>3</v>
      </c>
      <c r="N184" s="4" t="s">
        <v>3</v>
      </c>
      <c r="O184" s="4">
        <v>-1</v>
      </c>
      <c r="P184" s="4"/>
      <c r="Q184" s="4"/>
      <c r="R184" s="4"/>
      <c r="S184" s="4"/>
      <c r="T184" s="4"/>
      <c r="U184" s="4"/>
      <c r="V184" s="4"/>
      <c r="W184" s="4"/>
    </row>
    <row r="185" spans="1:88" x14ac:dyDescent="0.2">
      <c r="A185" s="4">
        <v>50</v>
      </c>
      <c r="B185" s="4">
        <v>0</v>
      </c>
      <c r="C185" s="4">
        <v>0</v>
      </c>
      <c r="D185" s="4">
        <v>1</v>
      </c>
      <c r="E185" s="4">
        <v>208</v>
      </c>
      <c r="F185" s="4">
        <f>Source!V162</f>
        <v>43.32865919999999</v>
      </c>
      <c r="G185" s="4" t="s">
        <v>270</v>
      </c>
      <c r="H185" s="4" t="s">
        <v>271</v>
      </c>
      <c r="I185" s="4"/>
      <c r="J185" s="4"/>
      <c r="K185" s="4">
        <v>208</v>
      </c>
      <c r="L185" s="4">
        <v>22</v>
      </c>
      <c r="M185" s="4">
        <v>3</v>
      </c>
      <c r="N185" s="4" t="s">
        <v>3</v>
      </c>
      <c r="O185" s="4">
        <v>-1</v>
      </c>
      <c r="P185" s="4"/>
      <c r="Q185" s="4"/>
      <c r="R185" s="4"/>
      <c r="S185" s="4"/>
      <c r="T185" s="4"/>
      <c r="U185" s="4"/>
      <c r="V185" s="4"/>
      <c r="W185" s="4"/>
    </row>
    <row r="186" spans="1:88" x14ac:dyDescent="0.2">
      <c r="A186" s="4">
        <v>50</v>
      </c>
      <c r="B186" s="4">
        <v>0</v>
      </c>
      <c r="C186" s="4">
        <v>0</v>
      </c>
      <c r="D186" s="4">
        <v>1</v>
      </c>
      <c r="E186" s="4">
        <v>209</v>
      </c>
      <c r="F186" s="4">
        <f>ROUND(Source!W162,O186)</f>
        <v>0</v>
      </c>
      <c r="G186" s="4" t="s">
        <v>272</v>
      </c>
      <c r="H186" s="4" t="s">
        <v>273</v>
      </c>
      <c r="I186" s="4"/>
      <c r="J186" s="4"/>
      <c r="K186" s="4">
        <v>209</v>
      </c>
      <c r="L186" s="4">
        <v>23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88" x14ac:dyDescent="0.2">
      <c r="A187" s="4">
        <v>50</v>
      </c>
      <c r="B187" s="4">
        <v>0</v>
      </c>
      <c r="C187" s="4">
        <v>0</v>
      </c>
      <c r="D187" s="4">
        <v>1</v>
      </c>
      <c r="E187" s="4">
        <v>210</v>
      </c>
      <c r="F187" s="4">
        <f>ROUND(Source!X162,O187)</f>
        <v>76937.2</v>
      </c>
      <c r="G187" s="4" t="s">
        <v>274</v>
      </c>
      <c r="H187" s="4" t="s">
        <v>275</v>
      </c>
      <c r="I187" s="4"/>
      <c r="J187" s="4"/>
      <c r="K187" s="4">
        <v>210</v>
      </c>
      <c r="L187" s="4">
        <v>24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88" x14ac:dyDescent="0.2">
      <c r="A188" s="4">
        <v>50</v>
      </c>
      <c r="B188" s="4">
        <v>0</v>
      </c>
      <c r="C188" s="4">
        <v>0</v>
      </c>
      <c r="D188" s="4">
        <v>1</v>
      </c>
      <c r="E188" s="4">
        <v>211</v>
      </c>
      <c r="F188" s="4">
        <f>ROUND(Source!Y162,O188)</f>
        <v>47984.800000000003</v>
      </c>
      <c r="G188" s="4" t="s">
        <v>276</v>
      </c>
      <c r="H188" s="4" t="s">
        <v>277</v>
      </c>
      <c r="I188" s="4"/>
      <c r="J188" s="4"/>
      <c r="K188" s="4">
        <v>211</v>
      </c>
      <c r="L188" s="4">
        <v>25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88" x14ac:dyDescent="0.2">
      <c r="A189" s="4">
        <v>50</v>
      </c>
      <c r="B189" s="4">
        <v>0</v>
      </c>
      <c r="C189" s="4">
        <v>0</v>
      </c>
      <c r="D189" s="4">
        <v>1</v>
      </c>
      <c r="E189" s="4">
        <v>224</v>
      </c>
      <c r="F189" s="4">
        <f>ROUND(Source!AR162,O189)</f>
        <v>605472.39</v>
      </c>
      <c r="G189" s="4" t="s">
        <v>278</v>
      </c>
      <c r="H189" s="4" t="s">
        <v>279</v>
      </c>
      <c r="I189" s="4"/>
      <c r="J189" s="4"/>
      <c r="K189" s="4">
        <v>224</v>
      </c>
      <c r="L189" s="4">
        <v>26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88" x14ac:dyDescent="0.2">
      <c r="A190" s="4">
        <v>50</v>
      </c>
      <c r="B190" s="4">
        <v>1</v>
      </c>
      <c r="C190" s="4">
        <v>0</v>
      </c>
      <c r="D190" s="4">
        <v>2</v>
      </c>
      <c r="E190" s="4">
        <v>0</v>
      </c>
      <c r="F190" s="4">
        <f>ROUND(F189-F169,O190)</f>
        <v>450886.89</v>
      </c>
      <c r="G190" s="4" t="s">
        <v>280</v>
      </c>
      <c r="H190" s="4" t="s">
        <v>374</v>
      </c>
      <c r="I190" s="4"/>
      <c r="J190" s="4"/>
      <c r="K190" s="4">
        <v>212</v>
      </c>
      <c r="L190" s="4">
        <v>27</v>
      </c>
      <c r="M190" s="4">
        <v>0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2" spans="1:88" x14ac:dyDescent="0.2">
      <c r="A192" s="1">
        <v>3</v>
      </c>
      <c r="B192" s="1">
        <v>1</v>
      </c>
      <c r="C192" s="1"/>
      <c r="D192" s="1">
        <f>ROW(A199)</f>
        <v>199</v>
      </c>
      <c r="E192" s="1"/>
      <c r="F192" s="1" t="s">
        <v>94</v>
      </c>
      <c r="G192" s="1" t="s">
        <v>375</v>
      </c>
      <c r="H192" s="1" t="s">
        <v>3</v>
      </c>
      <c r="I192" s="1">
        <v>0</v>
      </c>
      <c r="J192" s="1" t="s">
        <v>17</v>
      </c>
      <c r="K192" s="1">
        <v>-1</v>
      </c>
      <c r="L192" s="1" t="s">
        <v>94</v>
      </c>
      <c r="M192" s="1"/>
      <c r="N192" s="1"/>
      <c r="O192" s="1"/>
      <c r="P192" s="1"/>
      <c r="Q192" s="1"/>
      <c r="R192" s="1"/>
      <c r="S192" s="1"/>
      <c r="T192" s="1"/>
      <c r="U192" s="1" t="s">
        <v>3</v>
      </c>
      <c r="V192" s="1">
        <v>0</v>
      </c>
      <c r="W192" s="1"/>
      <c r="X192" s="1"/>
      <c r="Y192" s="1"/>
      <c r="Z192" s="1"/>
      <c r="AA192" s="1"/>
      <c r="AB192" s="1" t="s">
        <v>3</v>
      </c>
      <c r="AC192" s="1" t="s">
        <v>3</v>
      </c>
      <c r="AD192" s="1" t="s">
        <v>3</v>
      </c>
      <c r="AE192" s="1" t="s">
        <v>3</v>
      </c>
      <c r="AF192" s="1" t="s">
        <v>3</v>
      </c>
      <c r="AG192" s="1" t="s">
        <v>3</v>
      </c>
      <c r="AH192" s="1"/>
      <c r="AI192" s="1"/>
      <c r="AJ192" s="1"/>
      <c r="AK192" s="1"/>
      <c r="AL192" s="1"/>
      <c r="AM192" s="1"/>
      <c r="AN192" s="1"/>
      <c r="AO192" s="1"/>
      <c r="AP192" s="1" t="s">
        <v>3</v>
      </c>
      <c r="AQ192" s="1" t="s">
        <v>3</v>
      </c>
      <c r="AR192" s="1" t="s">
        <v>3</v>
      </c>
      <c r="AS192" s="1"/>
      <c r="AT192" s="1"/>
      <c r="AU192" s="1"/>
      <c r="AV192" s="1"/>
      <c r="AW192" s="1"/>
      <c r="AX192" s="1"/>
      <c r="AY192" s="1"/>
      <c r="AZ192" s="1" t="s">
        <v>3</v>
      </c>
      <c r="BA192" s="1"/>
      <c r="BB192" s="1" t="s">
        <v>3</v>
      </c>
      <c r="BC192" s="1" t="s">
        <v>3</v>
      </c>
      <c r="BD192" s="1" t="s">
        <v>3</v>
      </c>
      <c r="BE192" s="1" t="s">
        <v>3</v>
      </c>
      <c r="BF192" s="1" t="s">
        <v>3</v>
      </c>
      <c r="BG192" s="1" t="s">
        <v>3</v>
      </c>
      <c r="BH192" s="1" t="s">
        <v>3</v>
      </c>
      <c r="BI192" s="1" t="s">
        <v>3</v>
      </c>
      <c r="BJ192" s="1" t="s">
        <v>3</v>
      </c>
      <c r="BK192" s="1" t="s">
        <v>3</v>
      </c>
      <c r="BL192" s="1" t="s">
        <v>3</v>
      </c>
      <c r="BM192" s="1" t="s">
        <v>3</v>
      </c>
      <c r="BN192" s="1" t="s">
        <v>3</v>
      </c>
      <c r="BO192" s="1" t="s">
        <v>3</v>
      </c>
      <c r="BP192" s="1" t="s">
        <v>3</v>
      </c>
      <c r="BQ192" s="1"/>
      <c r="BR192" s="1"/>
      <c r="BS192" s="1"/>
      <c r="BT192" s="1"/>
      <c r="BU192" s="1"/>
      <c r="BV192" s="1"/>
      <c r="BW192" s="1"/>
      <c r="BX192" s="1">
        <v>0</v>
      </c>
      <c r="BY192" s="1"/>
      <c r="BZ192" s="1"/>
      <c r="CA192" s="1"/>
      <c r="CB192" s="1"/>
      <c r="CC192" s="1"/>
      <c r="CD192" s="1"/>
      <c r="CE192" s="1"/>
      <c r="CF192" s="1">
        <v>0</v>
      </c>
      <c r="CG192" s="1">
        <v>0</v>
      </c>
      <c r="CH192" s="1"/>
      <c r="CI192" s="1" t="s">
        <v>3</v>
      </c>
      <c r="CJ192" s="1" t="s">
        <v>3</v>
      </c>
    </row>
    <row r="194" spans="1:245" x14ac:dyDescent="0.2">
      <c r="A194" s="2">
        <v>52</v>
      </c>
      <c r="B194" s="2">
        <f t="shared" ref="B194:G194" si="125">B199</f>
        <v>1</v>
      </c>
      <c r="C194" s="2">
        <f t="shared" si="125"/>
        <v>3</v>
      </c>
      <c r="D194" s="2">
        <f t="shared" si="125"/>
        <v>192</v>
      </c>
      <c r="E194" s="2">
        <f t="shared" si="125"/>
        <v>0</v>
      </c>
      <c r="F194" s="2" t="str">
        <f t="shared" si="125"/>
        <v>12</v>
      </c>
      <c r="G194" s="2">
        <f t="shared" si="125"/>
        <v>0</v>
      </c>
      <c r="H194" s="2"/>
      <c r="I194" s="2"/>
      <c r="J194" s="2"/>
      <c r="K194" s="2"/>
      <c r="L194" s="2"/>
      <c r="M194" s="2"/>
      <c r="N194" s="2"/>
      <c r="O194" s="2">
        <f t="shared" ref="O194:AT194" si="126">O199</f>
        <v>10270</v>
      </c>
      <c r="P194" s="2">
        <f t="shared" si="126"/>
        <v>0</v>
      </c>
      <c r="Q194" s="2">
        <f t="shared" si="126"/>
        <v>0</v>
      </c>
      <c r="R194" s="2">
        <f t="shared" si="126"/>
        <v>0</v>
      </c>
      <c r="S194" s="2">
        <f t="shared" si="126"/>
        <v>10270</v>
      </c>
      <c r="T194" s="2">
        <f t="shared" si="126"/>
        <v>0</v>
      </c>
      <c r="U194" s="2">
        <f t="shared" si="126"/>
        <v>31.046399999999995</v>
      </c>
      <c r="V194" s="2">
        <f t="shared" si="126"/>
        <v>0</v>
      </c>
      <c r="W194" s="2">
        <f t="shared" si="126"/>
        <v>0</v>
      </c>
      <c r="X194" s="2">
        <f t="shared" si="126"/>
        <v>5648.5</v>
      </c>
      <c r="Y194" s="2">
        <f t="shared" si="126"/>
        <v>3286.4</v>
      </c>
      <c r="Z194" s="2">
        <f t="shared" si="126"/>
        <v>0</v>
      </c>
      <c r="AA194" s="2">
        <f t="shared" si="126"/>
        <v>0</v>
      </c>
      <c r="AB194" s="2">
        <f t="shared" si="126"/>
        <v>10270</v>
      </c>
      <c r="AC194" s="2">
        <f t="shared" si="126"/>
        <v>0</v>
      </c>
      <c r="AD194" s="2">
        <f t="shared" si="126"/>
        <v>0</v>
      </c>
      <c r="AE194" s="2">
        <f t="shared" si="126"/>
        <v>0</v>
      </c>
      <c r="AF194" s="2">
        <f t="shared" si="126"/>
        <v>10270</v>
      </c>
      <c r="AG194" s="2">
        <f t="shared" si="126"/>
        <v>0</v>
      </c>
      <c r="AH194" s="2">
        <f t="shared" si="126"/>
        <v>31.046399999999995</v>
      </c>
      <c r="AI194" s="2">
        <f t="shared" si="126"/>
        <v>0</v>
      </c>
      <c r="AJ194" s="2">
        <f t="shared" si="126"/>
        <v>0</v>
      </c>
      <c r="AK194" s="2">
        <f t="shared" si="126"/>
        <v>5648.5</v>
      </c>
      <c r="AL194" s="2">
        <f t="shared" si="126"/>
        <v>3286.4</v>
      </c>
      <c r="AM194" s="2">
        <f t="shared" si="126"/>
        <v>0</v>
      </c>
      <c r="AN194" s="2">
        <f t="shared" si="126"/>
        <v>0</v>
      </c>
      <c r="AO194" s="2">
        <f t="shared" si="126"/>
        <v>0</v>
      </c>
      <c r="AP194" s="2">
        <f t="shared" si="126"/>
        <v>0</v>
      </c>
      <c r="AQ194" s="2">
        <f t="shared" si="126"/>
        <v>0</v>
      </c>
      <c r="AR194" s="2">
        <f t="shared" si="126"/>
        <v>19204.900000000001</v>
      </c>
      <c r="AS194" s="2">
        <f t="shared" si="126"/>
        <v>0</v>
      </c>
      <c r="AT194" s="2">
        <f t="shared" si="126"/>
        <v>0</v>
      </c>
      <c r="AU194" s="2">
        <f t="shared" ref="AU194:BZ194" si="127">AU199</f>
        <v>19204.900000000001</v>
      </c>
      <c r="AV194" s="2">
        <f t="shared" si="127"/>
        <v>0</v>
      </c>
      <c r="AW194" s="2">
        <f t="shared" si="127"/>
        <v>0</v>
      </c>
      <c r="AX194" s="2">
        <f t="shared" si="127"/>
        <v>0</v>
      </c>
      <c r="AY194" s="2">
        <f t="shared" si="127"/>
        <v>0</v>
      </c>
      <c r="AZ194" s="2">
        <f t="shared" si="127"/>
        <v>0</v>
      </c>
      <c r="BA194" s="2">
        <f t="shared" si="127"/>
        <v>0</v>
      </c>
      <c r="BB194" s="2">
        <f t="shared" si="127"/>
        <v>0</v>
      </c>
      <c r="BC194" s="2">
        <f t="shared" si="127"/>
        <v>0</v>
      </c>
      <c r="BD194" s="2">
        <f t="shared" si="127"/>
        <v>0</v>
      </c>
      <c r="BE194" s="2">
        <f t="shared" si="127"/>
        <v>0</v>
      </c>
      <c r="BF194" s="2">
        <f t="shared" si="127"/>
        <v>0</v>
      </c>
      <c r="BG194" s="2">
        <f t="shared" si="127"/>
        <v>0</v>
      </c>
      <c r="BH194" s="2">
        <f t="shared" si="127"/>
        <v>0</v>
      </c>
      <c r="BI194" s="2">
        <f t="shared" si="127"/>
        <v>0</v>
      </c>
      <c r="BJ194" s="2">
        <f t="shared" si="127"/>
        <v>0</v>
      </c>
      <c r="BK194" s="2">
        <f t="shared" si="127"/>
        <v>0</v>
      </c>
      <c r="BL194" s="2">
        <f t="shared" si="127"/>
        <v>0</v>
      </c>
      <c r="BM194" s="2">
        <f t="shared" si="127"/>
        <v>0</v>
      </c>
      <c r="BN194" s="2">
        <f t="shared" si="127"/>
        <v>0</v>
      </c>
      <c r="BO194" s="2">
        <f t="shared" si="127"/>
        <v>0</v>
      </c>
      <c r="BP194" s="2">
        <f t="shared" si="127"/>
        <v>0</v>
      </c>
      <c r="BQ194" s="2">
        <f t="shared" si="127"/>
        <v>0</v>
      </c>
      <c r="BR194" s="2">
        <f t="shared" si="127"/>
        <v>0</v>
      </c>
      <c r="BS194" s="2">
        <f t="shared" si="127"/>
        <v>0</v>
      </c>
      <c r="BT194" s="2">
        <f t="shared" si="127"/>
        <v>0</v>
      </c>
      <c r="BU194" s="2">
        <f t="shared" si="127"/>
        <v>0</v>
      </c>
      <c r="BV194" s="2">
        <f t="shared" si="127"/>
        <v>0</v>
      </c>
      <c r="BW194" s="2">
        <f t="shared" si="127"/>
        <v>0</v>
      </c>
      <c r="BX194" s="2">
        <f t="shared" si="127"/>
        <v>0</v>
      </c>
      <c r="BY194" s="2">
        <f t="shared" si="127"/>
        <v>0</v>
      </c>
      <c r="BZ194" s="2">
        <f t="shared" si="127"/>
        <v>0</v>
      </c>
      <c r="CA194" s="2">
        <f t="shared" ref="CA194:DF194" si="128">CA199</f>
        <v>19204.900000000001</v>
      </c>
      <c r="CB194" s="2">
        <f t="shared" si="128"/>
        <v>0</v>
      </c>
      <c r="CC194" s="2">
        <f t="shared" si="128"/>
        <v>0</v>
      </c>
      <c r="CD194" s="2">
        <f t="shared" si="128"/>
        <v>19204.900000000001</v>
      </c>
      <c r="CE194" s="2">
        <f t="shared" si="128"/>
        <v>0</v>
      </c>
      <c r="CF194" s="2">
        <f t="shared" si="128"/>
        <v>0</v>
      </c>
      <c r="CG194" s="2">
        <f t="shared" si="128"/>
        <v>0</v>
      </c>
      <c r="CH194" s="2">
        <f t="shared" si="128"/>
        <v>0</v>
      </c>
      <c r="CI194" s="2">
        <f t="shared" si="128"/>
        <v>0</v>
      </c>
      <c r="CJ194" s="2">
        <f t="shared" si="128"/>
        <v>0</v>
      </c>
      <c r="CK194" s="2">
        <f t="shared" si="128"/>
        <v>0</v>
      </c>
      <c r="CL194" s="2">
        <f t="shared" si="128"/>
        <v>0</v>
      </c>
      <c r="CM194" s="2">
        <f t="shared" si="128"/>
        <v>0</v>
      </c>
      <c r="CN194" s="2">
        <f t="shared" si="128"/>
        <v>0</v>
      </c>
      <c r="CO194" s="2">
        <f t="shared" si="128"/>
        <v>0</v>
      </c>
      <c r="CP194" s="2">
        <f t="shared" si="128"/>
        <v>0</v>
      </c>
      <c r="CQ194" s="2">
        <f t="shared" si="128"/>
        <v>0</v>
      </c>
      <c r="CR194" s="2">
        <f t="shared" si="128"/>
        <v>0</v>
      </c>
      <c r="CS194" s="2">
        <f t="shared" si="128"/>
        <v>0</v>
      </c>
      <c r="CT194" s="2">
        <f t="shared" si="128"/>
        <v>0</v>
      </c>
      <c r="CU194" s="2">
        <f t="shared" si="128"/>
        <v>0</v>
      </c>
      <c r="CV194" s="2">
        <f t="shared" si="128"/>
        <v>0</v>
      </c>
      <c r="CW194" s="2">
        <f t="shared" si="128"/>
        <v>0</v>
      </c>
      <c r="CX194" s="2">
        <f t="shared" si="128"/>
        <v>0</v>
      </c>
      <c r="CY194" s="2">
        <f t="shared" si="128"/>
        <v>0</v>
      </c>
      <c r="CZ194" s="2">
        <f t="shared" si="128"/>
        <v>0</v>
      </c>
      <c r="DA194" s="2">
        <f t="shared" si="128"/>
        <v>0</v>
      </c>
      <c r="DB194" s="2">
        <f t="shared" si="128"/>
        <v>0</v>
      </c>
      <c r="DC194" s="2">
        <f t="shared" si="128"/>
        <v>0</v>
      </c>
      <c r="DD194" s="2">
        <f t="shared" si="128"/>
        <v>0</v>
      </c>
      <c r="DE194" s="2">
        <f t="shared" si="128"/>
        <v>0</v>
      </c>
      <c r="DF194" s="2">
        <f t="shared" si="128"/>
        <v>0</v>
      </c>
      <c r="DG194" s="3">
        <f t="shared" ref="DG194:EL194" si="129">DG199</f>
        <v>0</v>
      </c>
      <c r="DH194" s="3">
        <f t="shared" si="129"/>
        <v>0</v>
      </c>
      <c r="DI194" s="3">
        <f t="shared" si="129"/>
        <v>0</v>
      </c>
      <c r="DJ194" s="3">
        <f t="shared" si="129"/>
        <v>0</v>
      </c>
      <c r="DK194" s="3">
        <f t="shared" si="129"/>
        <v>0</v>
      </c>
      <c r="DL194" s="3">
        <f t="shared" si="129"/>
        <v>0</v>
      </c>
      <c r="DM194" s="3">
        <f t="shared" si="129"/>
        <v>0</v>
      </c>
      <c r="DN194" s="3">
        <f t="shared" si="129"/>
        <v>0</v>
      </c>
      <c r="DO194" s="3">
        <f t="shared" si="129"/>
        <v>0</v>
      </c>
      <c r="DP194" s="3">
        <f t="shared" si="129"/>
        <v>0</v>
      </c>
      <c r="DQ194" s="3">
        <f t="shared" si="129"/>
        <v>0</v>
      </c>
      <c r="DR194" s="3">
        <f t="shared" si="129"/>
        <v>0</v>
      </c>
      <c r="DS194" s="3">
        <f t="shared" si="129"/>
        <v>0</v>
      </c>
      <c r="DT194" s="3">
        <f t="shared" si="129"/>
        <v>0</v>
      </c>
      <c r="DU194" s="3">
        <f t="shared" si="129"/>
        <v>0</v>
      </c>
      <c r="DV194" s="3">
        <f t="shared" si="129"/>
        <v>0</v>
      </c>
      <c r="DW194" s="3">
        <f t="shared" si="129"/>
        <v>0</v>
      </c>
      <c r="DX194" s="3">
        <f t="shared" si="129"/>
        <v>0</v>
      </c>
      <c r="DY194" s="3">
        <f t="shared" si="129"/>
        <v>0</v>
      </c>
      <c r="DZ194" s="3">
        <f t="shared" si="129"/>
        <v>0</v>
      </c>
      <c r="EA194" s="3">
        <f t="shared" si="129"/>
        <v>0</v>
      </c>
      <c r="EB194" s="3">
        <f t="shared" si="129"/>
        <v>0</v>
      </c>
      <c r="EC194" s="3">
        <f t="shared" si="129"/>
        <v>0</v>
      </c>
      <c r="ED194" s="3">
        <f t="shared" si="129"/>
        <v>0</v>
      </c>
      <c r="EE194" s="3">
        <f t="shared" si="129"/>
        <v>0</v>
      </c>
      <c r="EF194" s="3">
        <f t="shared" si="129"/>
        <v>0</v>
      </c>
      <c r="EG194" s="3">
        <f t="shared" si="129"/>
        <v>0</v>
      </c>
      <c r="EH194" s="3">
        <f t="shared" si="129"/>
        <v>0</v>
      </c>
      <c r="EI194" s="3">
        <f t="shared" si="129"/>
        <v>0</v>
      </c>
      <c r="EJ194" s="3">
        <f t="shared" si="129"/>
        <v>0</v>
      </c>
      <c r="EK194" s="3">
        <f t="shared" si="129"/>
        <v>0</v>
      </c>
      <c r="EL194" s="3">
        <f t="shared" si="129"/>
        <v>0</v>
      </c>
      <c r="EM194" s="3">
        <f t="shared" ref="EM194:FR194" si="130">EM199</f>
        <v>0</v>
      </c>
      <c r="EN194" s="3">
        <f t="shared" si="130"/>
        <v>0</v>
      </c>
      <c r="EO194" s="3">
        <f t="shared" si="130"/>
        <v>0</v>
      </c>
      <c r="EP194" s="3">
        <f t="shared" si="130"/>
        <v>0</v>
      </c>
      <c r="EQ194" s="3">
        <f t="shared" si="130"/>
        <v>0</v>
      </c>
      <c r="ER194" s="3">
        <f t="shared" si="130"/>
        <v>0</v>
      </c>
      <c r="ES194" s="3">
        <f t="shared" si="130"/>
        <v>0</v>
      </c>
      <c r="ET194" s="3">
        <f t="shared" si="130"/>
        <v>0</v>
      </c>
      <c r="EU194" s="3">
        <f t="shared" si="130"/>
        <v>0</v>
      </c>
      <c r="EV194" s="3">
        <f t="shared" si="130"/>
        <v>0</v>
      </c>
      <c r="EW194" s="3">
        <f t="shared" si="130"/>
        <v>0</v>
      </c>
      <c r="EX194" s="3">
        <f t="shared" si="130"/>
        <v>0</v>
      </c>
      <c r="EY194" s="3">
        <f t="shared" si="130"/>
        <v>0</v>
      </c>
      <c r="EZ194" s="3">
        <f t="shared" si="130"/>
        <v>0</v>
      </c>
      <c r="FA194" s="3">
        <f t="shared" si="130"/>
        <v>0</v>
      </c>
      <c r="FB194" s="3">
        <f t="shared" si="130"/>
        <v>0</v>
      </c>
      <c r="FC194" s="3">
        <f t="shared" si="130"/>
        <v>0</v>
      </c>
      <c r="FD194" s="3">
        <f t="shared" si="130"/>
        <v>0</v>
      </c>
      <c r="FE194" s="3">
        <f t="shared" si="130"/>
        <v>0</v>
      </c>
      <c r="FF194" s="3">
        <f t="shared" si="130"/>
        <v>0</v>
      </c>
      <c r="FG194" s="3">
        <f t="shared" si="130"/>
        <v>0</v>
      </c>
      <c r="FH194" s="3">
        <f t="shared" si="130"/>
        <v>0</v>
      </c>
      <c r="FI194" s="3">
        <f t="shared" si="130"/>
        <v>0</v>
      </c>
      <c r="FJ194" s="3">
        <f t="shared" si="130"/>
        <v>0</v>
      </c>
      <c r="FK194" s="3">
        <f t="shared" si="130"/>
        <v>0</v>
      </c>
      <c r="FL194" s="3">
        <f t="shared" si="130"/>
        <v>0</v>
      </c>
      <c r="FM194" s="3">
        <f t="shared" si="130"/>
        <v>0</v>
      </c>
      <c r="FN194" s="3">
        <f t="shared" si="130"/>
        <v>0</v>
      </c>
      <c r="FO194" s="3">
        <f t="shared" si="130"/>
        <v>0</v>
      </c>
      <c r="FP194" s="3">
        <f t="shared" si="130"/>
        <v>0</v>
      </c>
      <c r="FQ194" s="3">
        <f t="shared" si="130"/>
        <v>0</v>
      </c>
      <c r="FR194" s="3">
        <f t="shared" si="130"/>
        <v>0</v>
      </c>
      <c r="FS194" s="3">
        <f t="shared" ref="FS194:GX194" si="131">FS199</f>
        <v>0</v>
      </c>
      <c r="FT194" s="3">
        <f t="shared" si="131"/>
        <v>0</v>
      </c>
      <c r="FU194" s="3">
        <f t="shared" si="131"/>
        <v>0</v>
      </c>
      <c r="FV194" s="3">
        <f t="shared" si="131"/>
        <v>0</v>
      </c>
      <c r="FW194" s="3">
        <f t="shared" si="131"/>
        <v>0</v>
      </c>
      <c r="FX194" s="3">
        <f t="shared" si="131"/>
        <v>0</v>
      </c>
      <c r="FY194" s="3">
        <f t="shared" si="131"/>
        <v>0</v>
      </c>
      <c r="FZ194" s="3">
        <f t="shared" si="131"/>
        <v>0</v>
      </c>
      <c r="GA194" s="3">
        <f t="shared" si="131"/>
        <v>0</v>
      </c>
      <c r="GB194" s="3">
        <f t="shared" si="131"/>
        <v>0</v>
      </c>
      <c r="GC194" s="3">
        <f t="shared" si="131"/>
        <v>0</v>
      </c>
      <c r="GD194" s="3">
        <f t="shared" si="131"/>
        <v>0</v>
      </c>
      <c r="GE194" s="3">
        <f t="shared" si="131"/>
        <v>0</v>
      </c>
      <c r="GF194" s="3">
        <f t="shared" si="131"/>
        <v>0</v>
      </c>
      <c r="GG194" s="3">
        <f t="shared" si="131"/>
        <v>0</v>
      </c>
      <c r="GH194" s="3">
        <f t="shared" si="131"/>
        <v>0</v>
      </c>
      <c r="GI194" s="3">
        <f t="shared" si="131"/>
        <v>0</v>
      </c>
      <c r="GJ194" s="3">
        <f t="shared" si="131"/>
        <v>0</v>
      </c>
      <c r="GK194" s="3">
        <f t="shared" si="131"/>
        <v>0</v>
      </c>
      <c r="GL194" s="3">
        <f t="shared" si="131"/>
        <v>0</v>
      </c>
      <c r="GM194" s="3">
        <f t="shared" si="131"/>
        <v>0</v>
      </c>
      <c r="GN194" s="3">
        <f t="shared" si="131"/>
        <v>0</v>
      </c>
      <c r="GO194" s="3">
        <f t="shared" si="131"/>
        <v>0</v>
      </c>
      <c r="GP194" s="3">
        <f t="shared" si="131"/>
        <v>0</v>
      </c>
      <c r="GQ194" s="3">
        <f t="shared" si="131"/>
        <v>0</v>
      </c>
      <c r="GR194" s="3">
        <f t="shared" si="131"/>
        <v>0</v>
      </c>
      <c r="GS194" s="3">
        <f t="shared" si="131"/>
        <v>0</v>
      </c>
      <c r="GT194" s="3">
        <f t="shared" si="131"/>
        <v>0</v>
      </c>
      <c r="GU194" s="3">
        <f t="shared" si="131"/>
        <v>0</v>
      </c>
      <c r="GV194" s="3">
        <f t="shared" si="131"/>
        <v>0</v>
      </c>
      <c r="GW194" s="3">
        <f t="shared" si="131"/>
        <v>0</v>
      </c>
      <c r="GX194" s="3">
        <f t="shared" si="131"/>
        <v>0</v>
      </c>
    </row>
    <row r="196" spans="1:245" x14ac:dyDescent="0.2">
      <c r="A196">
        <v>17</v>
      </c>
      <c r="B196">
        <v>1</v>
      </c>
      <c r="C196">
        <f>ROW(SmtRes!A196)</f>
        <v>196</v>
      </c>
      <c r="D196">
        <f>ROW(EtalonRes!A185)</f>
        <v>185</v>
      </c>
      <c r="E196" t="s">
        <v>20</v>
      </c>
      <c r="F196" t="s">
        <v>376</v>
      </c>
      <c r="G196" t="s">
        <v>377</v>
      </c>
      <c r="H196" t="s">
        <v>143</v>
      </c>
      <c r="I196">
        <v>28</v>
      </c>
      <c r="J196">
        <v>0</v>
      </c>
      <c r="O196">
        <f>ROUND(CP196,2)</f>
        <v>9112.82</v>
      </c>
      <c r="P196">
        <f>ROUND(CQ196*I196,2)</f>
        <v>0</v>
      </c>
      <c r="Q196">
        <f>ROUND(CR196*I196,2)</f>
        <v>0</v>
      </c>
      <c r="R196">
        <f>ROUND(CS196*I196,2)</f>
        <v>0</v>
      </c>
      <c r="S196">
        <f>ROUND(CT196*I196,2)</f>
        <v>9112.82</v>
      </c>
      <c r="T196">
        <f>ROUND(CU196*I196,2)</f>
        <v>0</v>
      </c>
      <c r="U196">
        <f>CV196*I196</f>
        <v>27.551999999999996</v>
      </c>
      <c r="V196">
        <f>CW196*I196</f>
        <v>0</v>
      </c>
      <c r="W196">
        <f>ROUND(CX196*I196,2)</f>
        <v>0</v>
      </c>
      <c r="X196">
        <f>ROUND(CY196,2)</f>
        <v>5012.05</v>
      </c>
      <c r="Y196">
        <f>ROUND(CZ196,2)</f>
        <v>2916.1</v>
      </c>
      <c r="AA196">
        <v>35896806</v>
      </c>
      <c r="AB196">
        <f>ROUND((AC196+AD196+AF196),2)</f>
        <v>12.6</v>
      </c>
      <c r="AC196">
        <f>ROUND((ES196),2)</f>
        <v>0</v>
      </c>
      <c r="AD196">
        <f>ROUND((((ET196)-(EU196))+AE196),2)</f>
        <v>0</v>
      </c>
      <c r="AE196">
        <f>ROUND((EU196),2)</f>
        <v>0</v>
      </c>
      <c r="AF196">
        <f>ROUND(((EV196*1.2)),2)</f>
        <v>12.6</v>
      </c>
      <c r="AG196">
        <f>ROUND((AP196),2)</f>
        <v>0</v>
      </c>
      <c r="AH196">
        <f>((EW196*1.2))</f>
        <v>0.98399999999999987</v>
      </c>
      <c r="AI196">
        <f>(EX196)</f>
        <v>0</v>
      </c>
      <c r="AJ196">
        <f>ROUND((AS196),2)</f>
        <v>0</v>
      </c>
      <c r="AK196">
        <v>10.5</v>
      </c>
      <c r="AL196">
        <v>0</v>
      </c>
      <c r="AM196">
        <v>0</v>
      </c>
      <c r="AN196">
        <v>0</v>
      </c>
      <c r="AO196">
        <v>10.5</v>
      </c>
      <c r="AP196">
        <v>0</v>
      </c>
      <c r="AQ196">
        <v>0.82</v>
      </c>
      <c r="AR196">
        <v>0</v>
      </c>
      <c r="AS196">
        <v>0</v>
      </c>
      <c r="AT196">
        <v>55</v>
      </c>
      <c r="AU196">
        <v>32</v>
      </c>
      <c r="AV196">
        <v>1</v>
      </c>
      <c r="AW196">
        <v>1</v>
      </c>
      <c r="AZ196">
        <v>1</v>
      </c>
      <c r="BA196">
        <v>25.83</v>
      </c>
      <c r="BB196">
        <v>1</v>
      </c>
      <c r="BC196">
        <v>1</v>
      </c>
      <c r="BD196" t="s">
        <v>3</v>
      </c>
      <c r="BE196" t="s">
        <v>3</v>
      </c>
      <c r="BF196" t="s">
        <v>3</v>
      </c>
      <c r="BG196" t="s">
        <v>3</v>
      </c>
      <c r="BH196">
        <v>0</v>
      </c>
      <c r="BI196">
        <v>4</v>
      </c>
      <c r="BJ196" t="s">
        <v>378</v>
      </c>
      <c r="BM196">
        <v>200001</v>
      </c>
      <c r="BN196">
        <v>0</v>
      </c>
      <c r="BO196" t="s">
        <v>3</v>
      </c>
      <c r="BP196">
        <v>0</v>
      </c>
      <c r="BQ196">
        <v>4</v>
      </c>
      <c r="BR196">
        <v>0</v>
      </c>
      <c r="BS196">
        <v>1</v>
      </c>
      <c r="BT196">
        <v>1</v>
      </c>
      <c r="BU196">
        <v>1</v>
      </c>
      <c r="BV196">
        <v>1</v>
      </c>
      <c r="BW196">
        <v>1</v>
      </c>
      <c r="BX196">
        <v>1</v>
      </c>
      <c r="BY196" t="s">
        <v>3</v>
      </c>
      <c r="BZ196">
        <v>65</v>
      </c>
      <c r="CA196">
        <v>40</v>
      </c>
      <c r="CF196">
        <v>0</v>
      </c>
      <c r="CG196">
        <v>0</v>
      </c>
      <c r="CM196">
        <v>0</v>
      </c>
      <c r="CN196" t="s">
        <v>607</v>
      </c>
      <c r="CO196">
        <v>0</v>
      </c>
      <c r="CP196">
        <f>(P196+Q196+S196)</f>
        <v>9112.82</v>
      </c>
      <c r="CQ196">
        <f>AC196*BC196</f>
        <v>0</v>
      </c>
      <c r="CR196">
        <f>AD196*BB196</f>
        <v>0</v>
      </c>
      <c r="CS196">
        <f>AE196*BS196</f>
        <v>0</v>
      </c>
      <c r="CT196">
        <f>AF196*BA196</f>
        <v>325.45799999999997</v>
      </c>
      <c r="CU196">
        <f t="shared" ref="CU196:CX197" si="132">AG196</f>
        <v>0</v>
      </c>
      <c r="CV196">
        <f t="shared" si="132"/>
        <v>0.98399999999999987</v>
      </c>
      <c r="CW196">
        <f t="shared" si="132"/>
        <v>0</v>
      </c>
      <c r="CX196">
        <f t="shared" si="132"/>
        <v>0</v>
      </c>
      <c r="CY196">
        <f>(((S196+R196)*AT196)/100)</f>
        <v>5012.0509999999995</v>
      </c>
      <c r="CZ196">
        <f>(((S196+R196)*AU196)/100)</f>
        <v>2916.1023999999998</v>
      </c>
      <c r="DC196" t="s">
        <v>3</v>
      </c>
      <c r="DD196" t="s">
        <v>3</v>
      </c>
      <c r="DE196" t="s">
        <v>3</v>
      </c>
      <c r="DF196" t="s">
        <v>3</v>
      </c>
      <c r="DG196" t="s">
        <v>40</v>
      </c>
      <c r="DH196" t="s">
        <v>3</v>
      </c>
      <c r="DI196" t="s">
        <v>40</v>
      </c>
      <c r="DJ196" t="s">
        <v>3</v>
      </c>
      <c r="DK196" t="s">
        <v>3</v>
      </c>
      <c r="DL196" t="s">
        <v>3</v>
      </c>
      <c r="DM196" t="s">
        <v>3</v>
      </c>
      <c r="DN196">
        <v>0</v>
      </c>
      <c r="DO196">
        <v>0</v>
      </c>
      <c r="DP196">
        <v>1</v>
      </c>
      <c r="DQ196">
        <v>1</v>
      </c>
      <c r="DU196">
        <v>1013</v>
      </c>
      <c r="DV196" t="s">
        <v>143</v>
      </c>
      <c r="DW196" t="s">
        <v>143</v>
      </c>
      <c r="DX196">
        <v>1</v>
      </c>
      <c r="EE196">
        <v>31266019</v>
      </c>
      <c r="EF196">
        <v>4</v>
      </c>
      <c r="EG196" t="s">
        <v>379</v>
      </c>
      <c r="EH196">
        <v>0</v>
      </c>
      <c r="EI196" t="s">
        <v>3</v>
      </c>
      <c r="EJ196">
        <v>4</v>
      </c>
      <c r="EK196">
        <v>200001</v>
      </c>
      <c r="EL196" t="s">
        <v>380</v>
      </c>
      <c r="EM196" t="s">
        <v>381</v>
      </c>
      <c r="EO196" t="s">
        <v>382</v>
      </c>
      <c r="EQ196">
        <v>512</v>
      </c>
      <c r="ER196">
        <v>10.5</v>
      </c>
      <c r="ES196">
        <v>0</v>
      </c>
      <c r="ET196">
        <v>0</v>
      </c>
      <c r="EU196">
        <v>0</v>
      </c>
      <c r="EV196">
        <v>10.5</v>
      </c>
      <c r="EW196">
        <v>0.82</v>
      </c>
      <c r="EX196">
        <v>0</v>
      </c>
      <c r="EY196">
        <v>0</v>
      </c>
      <c r="FQ196">
        <v>0</v>
      </c>
      <c r="FR196">
        <f>ROUND(IF(AND(BH196=3,BI196=3),P196,0),2)</f>
        <v>0</v>
      </c>
      <c r="FS196">
        <v>0</v>
      </c>
      <c r="FV196" t="s">
        <v>45</v>
      </c>
      <c r="FW196" t="s">
        <v>46</v>
      </c>
      <c r="FX196">
        <v>65</v>
      </c>
      <c r="FY196">
        <v>40</v>
      </c>
      <c r="GA196" t="s">
        <v>3</v>
      </c>
      <c r="GD196">
        <v>0</v>
      </c>
      <c r="GF196">
        <v>-1118003811</v>
      </c>
      <c r="GG196">
        <v>2</v>
      </c>
      <c r="GH196">
        <v>1</v>
      </c>
      <c r="GI196">
        <v>2</v>
      </c>
      <c r="GJ196">
        <v>0</v>
      </c>
      <c r="GK196">
        <f>ROUND(R196*(R12)/100,2)</f>
        <v>0</v>
      </c>
      <c r="GL196">
        <f>ROUND(IF(AND(BH196=3,BI196=3,FS196&lt;&gt;0),P196,0),2)</f>
        <v>0</v>
      </c>
      <c r="GM196">
        <f>ROUND(O196+X196+Y196+GK196,2)+GX196</f>
        <v>17040.97</v>
      </c>
      <c r="GN196">
        <f>IF(OR(BI196=0,BI196=1),ROUND(O196+X196+Y196+GK196,2),0)</f>
        <v>0</v>
      </c>
      <c r="GO196">
        <f>IF(BI196=2,ROUND(O196+X196+Y196+GK196,2),0)</f>
        <v>0</v>
      </c>
      <c r="GP196">
        <f>IF(BI196=4,ROUND(O196+X196+Y196+GK196,2)+GX196,0)</f>
        <v>17040.97</v>
      </c>
      <c r="GR196">
        <v>0</v>
      </c>
      <c r="GS196">
        <v>3</v>
      </c>
      <c r="GT196">
        <v>0</v>
      </c>
      <c r="GU196" t="s">
        <v>3</v>
      </c>
      <c r="GV196">
        <f>ROUND(GT196,2)</f>
        <v>0</v>
      </c>
      <c r="GW196">
        <v>1</v>
      </c>
      <c r="GX196">
        <f>ROUND(GV196*GW196*I196,2)</f>
        <v>0</v>
      </c>
      <c r="HA196">
        <v>0</v>
      </c>
      <c r="HB196">
        <v>0</v>
      </c>
      <c r="IK196">
        <v>0</v>
      </c>
    </row>
    <row r="197" spans="1:245" x14ac:dyDescent="0.2">
      <c r="A197">
        <v>17</v>
      </c>
      <c r="B197">
        <v>1</v>
      </c>
      <c r="C197">
        <f>ROW(SmtRes!A198)</f>
        <v>198</v>
      </c>
      <c r="D197">
        <f>ROW(EtalonRes!A187)</f>
        <v>187</v>
      </c>
      <c r="E197" t="s">
        <v>28</v>
      </c>
      <c r="F197" t="s">
        <v>383</v>
      </c>
      <c r="G197" t="s">
        <v>384</v>
      </c>
      <c r="H197" t="s">
        <v>143</v>
      </c>
      <c r="I197">
        <v>7</v>
      </c>
      <c r="J197">
        <v>0</v>
      </c>
      <c r="O197">
        <f>ROUND(CP197,2)</f>
        <v>1157.18</v>
      </c>
      <c r="P197">
        <f>ROUND(CQ197*I197,2)</f>
        <v>0</v>
      </c>
      <c r="Q197">
        <f>ROUND(CR197*I197,2)</f>
        <v>0</v>
      </c>
      <c r="R197">
        <f>ROUND(CS197*I197,2)</f>
        <v>0</v>
      </c>
      <c r="S197">
        <f>ROUND(CT197*I197,2)</f>
        <v>1157.18</v>
      </c>
      <c r="T197">
        <f>ROUND(CU197*I197,2)</f>
        <v>0</v>
      </c>
      <c r="U197">
        <f>CV197*I197</f>
        <v>3.4944000000000002</v>
      </c>
      <c r="V197">
        <f>CW197*I197</f>
        <v>0</v>
      </c>
      <c r="W197">
        <f>ROUND(CX197*I197,2)</f>
        <v>0</v>
      </c>
      <c r="X197">
        <f>ROUND(CY197,2)</f>
        <v>636.45000000000005</v>
      </c>
      <c r="Y197">
        <f>ROUND(CZ197,2)</f>
        <v>370.3</v>
      </c>
      <c r="AA197">
        <v>35896806</v>
      </c>
      <c r="AB197">
        <f>ROUND((AC197+AD197+AF197),2)</f>
        <v>6.4</v>
      </c>
      <c r="AC197">
        <f>ROUND((ES197),2)</f>
        <v>0</v>
      </c>
      <c r="AD197">
        <f>ROUND((((ET197)-(EU197))+AE197),2)</f>
        <v>0</v>
      </c>
      <c r="AE197">
        <f>ROUND((EU197),2)</f>
        <v>0</v>
      </c>
      <c r="AF197">
        <f>ROUND((((EV197*1.2)*1.3)),2)</f>
        <v>6.4</v>
      </c>
      <c r="AG197">
        <f>ROUND((AP197),2)</f>
        <v>0</v>
      </c>
      <c r="AH197">
        <f>(((EW197*1.2)*1.3))</f>
        <v>0.49920000000000003</v>
      </c>
      <c r="AI197">
        <f>(EX197)</f>
        <v>0</v>
      </c>
      <c r="AJ197">
        <f>ROUND((AS197),2)</f>
        <v>0</v>
      </c>
      <c r="AK197">
        <v>4.0999999999999996</v>
      </c>
      <c r="AL197">
        <v>0</v>
      </c>
      <c r="AM197">
        <v>0</v>
      </c>
      <c r="AN197">
        <v>0</v>
      </c>
      <c r="AO197">
        <v>4.0999999999999996</v>
      </c>
      <c r="AP197">
        <v>0</v>
      </c>
      <c r="AQ197">
        <v>0.32</v>
      </c>
      <c r="AR197">
        <v>0</v>
      </c>
      <c r="AS197">
        <v>0</v>
      </c>
      <c r="AT197">
        <v>55</v>
      </c>
      <c r="AU197">
        <v>32</v>
      </c>
      <c r="AV197">
        <v>1</v>
      </c>
      <c r="AW197">
        <v>1</v>
      </c>
      <c r="AZ197">
        <v>1</v>
      </c>
      <c r="BA197">
        <v>25.83</v>
      </c>
      <c r="BB197">
        <v>1</v>
      </c>
      <c r="BC197">
        <v>1</v>
      </c>
      <c r="BD197" t="s">
        <v>3</v>
      </c>
      <c r="BE197" t="s">
        <v>3</v>
      </c>
      <c r="BF197" t="s">
        <v>3</v>
      </c>
      <c r="BG197" t="s">
        <v>3</v>
      </c>
      <c r="BH197">
        <v>0</v>
      </c>
      <c r="BI197">
        <v>4</v>
      </c>
      <c r="BJ197" t="s">
        <v>385</v>
      </c>
      <c r="BM197">
        <v>200001</v>
      </c>
      <c r="BN197">
        <v>0</v>
      </c>
      <c r="BO197" t="s">
        <v>3</v>
      </c>
      <c r="BP197">
        <v>0</v>
      </c>
      <c r="BQ197">
        <v>4</v>
      </c>
      <c r="BR197">
        <v>0</v>
      </c>
      <c r="BS197">
        <v>1</v>
      </c>
      <c r="BT197">
        <v>1</v>
      </c>
      <c r="BU197">
        <v>1</v>
      </c>
      <c r="BV197">
        <v>1</v>
      </c>
      <c r="BW197">
        <v>1</v>
      </c>
      <c r="BX197">
        <v>1</v>
      </c>
      <c r="BY197" t="s">
        <v>3</v>
      </c>
      <c r="BZ197">
        <v>65</v>
      </c>
      <c r="CA197">
        <v>40</v>
      </c>
      <c r="CF197">
        <v>0</v>
      </c>
      <c r="CG197">
        <v>0</v>
      </c>
      <c r="CM197">
        <v>0</v>
      </c>
      <c r="CN197" t="s">
        <v>608</v>
      </c>
      <c r="CO197">
        <v>0</v>
      </c>
      <c r="CP197">
        <f>(P197+Q197+S197)</f>
        <v>1157.18</v>
      </c>
      <c r="CQ197">
        <f>AC197*BC197</f>
        <v>0</v>
      </c>
      <c r="CR197">
        <f>AD197*BB197</f>
        <v>0</v>
      </c>
      <c r="CS197">
        <f>AE197*BS197</f>
        <v>0</v>
      </c>
      <c r="CT197">
        <f>AF197*BA197</f>
        <v>165.31200000000001</v>
      </c>
      <c r="CU197">
        <f t="shared" si="132"/>
        <v>0</v>
      </c>
      <c r="CV197">
        <f t="shared" si="132"/>
        <v>0.49920000000000003</v>
      </c>
      <c r="CW197">
        <f t="shared" si="132"/>
        <v>0</v>
      </c>
      <c r="CX197">
        <f t="shared" si="132"/>
        <v>0</v>
      </c>
      <c r="CY197">
        <f>(((S197+R197)*AT197)/100)</f>
        <v>636.44900000000007</v>
      </c>
      <c r="CZ197">
        <f>(((S197+R197)*AU197)/100)</f>
        <v>370.29760000000005</v>
      </c>
      <c r="DC197" t="s">
        <v>3</v>
      </c>
      <c r="DD197" t="s">
        <v>3</v>
      </c>
      <c r="DE197" t="s">
        <v>3</v>
      </c>
      <c r="DF197" t="s">
        <v>3</v>
      </c>
      <c r="DG197" t="s">
        <v>386</v>
      </c>
      <c r="DH197" t="s">
        <v>3</v>
      </c>
      <c r="DI197" t="s">
        <v>386</v>
      </c>
      <c r="DJ197" t="s">
        <v>3</v>
      </c>
      <c r="DK197" t="s">
        <v>3</v>
      </c>
      <c r="DL197" t="s">
        <v>3</v>
      </c>
      <c r="DM197" t="s">
        <v>3</v>
      </c>
      <c r="DN197">
        <v>0</v>
      </c>
      <c r="DO197">
        <v>0</v>
      </c>
      <c r="DP197">
        <v>1</v>
      </c>
      <c r="DQ197">
        <v>1</v>
      </c>
      <c r="DU197">
        <v>1013</v>
      </c>
      <c r="DV197" t="s">
        <v>143</v>
      </c>
      <c r="DW197" t="s">
        <v>143</v>
      </c>
      <c r="DX197">
        <v>1</v>
      </c>
      <c r="EE197">
        <v>31266019</v>
      </c>
      <c r="EF197">
        <v>4</v>
      </c>
      <c r="EG197" t="s">
        <v>379</v>
      </c>
      <c r="EH197">
        <v>0</v>
      </c>
      <c r="EI197" t="s">
        <v>3</v>
      </c>
      <c r="EJ197">
        <v>4</v>
      </c>
      <c r="EK197">
        <v>200001</v>
      </c>
      <c r="EL197" t="s">
        <v>380</v>
      </c>
      <c r="EM197" t="s">
        <v>381</v>
      </c>
      <c r="EO197" t="s">
        <v>387</v>
      </c>
      <c r="EQ197">
        <v>512</v>
      </c>
      <c r="ER197">
        <v>4.0999999999999996</v>
      </c>
      <c r="ES197">
        <v>0</v>
      </c>
      <c r="ET197">
        <v>0</v>
      </c>
      <c r="EU197">
        <v>0</v>
      </c>
      <c r="EV197">
        <v>4.0999999999999996</v>
      </c>
      <c r="EW197">
        <v>0.32</v>
      </c>
      <c r="EX197">
        <v>0</v>
      </c>
      <c r="EY197">
        <v>0</v>
      </c>
      <c r="FQ197">
        <v>0</v>
      </c>
      <c r="FR197">
        <f>ROUND(IF(AND(BH197=3,BI197=3),P197,0),2)</f>
        <v>0</v>
      </c>
      <c r="FS197">
        <v>0</v>
      </c>
      <c r="FV197" t="s">
        <v>45</v>
      </c>
      <c r="FW197" t="s">
        <v>46</v>
      </c>
      <c r="FX197">
        <v>65</v>
      </c>
      <c r="FY197">
        <v>40</v>
      </c>
      <c r="GA197" t="s">
        <v>3</v>
      </c>
      <c r="GD197">
        <v>0</v>
      </c>
      <c r="GF197">
        <v>-1617765494</v>
      </c>
      <c r="GG197">
        <v>2</v>
      </c>
      <c r="GH197">
        <v>1</v>
      </c>
      <c r="GI197">
        <v>2</v>
      </c>
      <c r="GJ197">
        <v>0</v>
      </c>
      <c r="GK197">
        <f>ROUND(R197*(R12)/100,2)</f>
        <v>0</v>
      </c>
      <c r="GL197">
        <f>ROUND(IF(AND(BH197=3,BI197=3,FS197&lt;&gt;0),P197,0),2)</f>
        <v>0</v>
      </c>
      <c r="GM197">
        <f>ROUND(O197+X197+Y197+GK197,2)+GX197</f>
        <v>2163.9299999999998</v>
      </c>
      <c r="GN197">
        <f>IF(OR(BI197=0,BI197=1),ROUND(O197+X197+Y197+GK197,2),0)</f>
        <v>0</v>
      </c>
      <c r="GO197">
        <f>IF(BI197=2,ROUND(O197+X197+Y197+GK197,2),0)</f>
        <v>0</v>
      </c>
      <c r="GP197">
        <f>IF(BI197=4,ROUND(O197+X197+Y197+GK197,2)+GX197,0)</f>
        <v>2163.9299999999998</v>
      </c>
      <c r="GR197">
        <v>0</v>
      </c>
      <c r="GS197">
        <v>3</v>
      </c>
      <c r="GT197">
        <v>0</v>
      </c>
      <c r="GU197" t="s">
        <v>3</v>
      </c>
      <c r="GV197">
        <f>ROUND(GT197,2)</f>
        <v>0</v>
      </c>
      <c r="GW197">
        <v>1</v>
      </c>
      <c r="GX197">
        <f>ROUND(GV197*GW197*I197,2)</f>
        <v>0</v>
      </c>
      <c r="HA197">
        <v>0</v>
      </c>
      <c r="HB197">
        <v>0</v>
      </c>
      <c r="IK197">
        <v>0</v>
      </c>
    </row>
    <row r="199" spans="1:245" x14ac:dyDescent="0.2">
      <c r="A199" s="2">
        <v>51</v>
      </c>
      <c r="B199" s="2">
        <f>B192</f>
        <v>1</v>
      </c>
      <c r="C199" s="2">
        <f>A192</f>
        <v>3</v>
      </c>
      <c r="D199" s="2">
        <f>ROW(A192)</f>
        <v>192</v>
      </c>
      <c r="E199" s="2"/>
      <c r="F199" s="2" t="str">
        <f>IF(F192&lt;&gt;"",F192,"")</f>
        <v>12</v>
      </c>
      <c r="G199" s="2"/>
      <c r="H199" s="2">
        <v>0</v>
      </c>
      <c r="I199" s="2"/>
      <c r="J199" s="2"/>
      <c r="K199" s="2"/>
      <c r="L199" s="2"/>
      <c r="M199" s="2"/>
      <c r="N199" s="2"/>
      <c r="O199" s="2">
        <f t="shared" ref="O199:T199" si="133">ROUND(AB199,2)</f>
        <v>10270</v>
      </c>
      <c r="P199" s="2">
        <f t="shared" si="133"/>
        <v>0</v>
      </c>
      <c r="Q199" s="2">
        <f t="shared" si="133"/>
        <v>0</v>
      </c>
      <c r="R199" s="2">
        <f t="shared" si="133"/>
        <v>0</v>
      </c>
      <c r="S199" s="2">
        <f t="shared" si="133"/>
        <v>10270</v>
      </c>
      <c r="T199" s="2">
        <f t="shared" si="133"/>
        <v>0</v>
      </c>
      <c r="U199" s="2">
        <f>AH199</f>
        <v>31.046399999999995</v>
      </c>
      <c r="V199" s="2">
        <f>AI199</f>
        <v>0</v>
      </c>
      <c r="W199" s="2">
        <f>ROUND(AJ199,2)</f>
        <v>0</v>
      </c>
      <c r="X199" s="2">
        <f>ROUND(AK199,2)</f>
        <v>5648.5</v>
      </c>
      <c r="Y199" s="2">
        <f>ROUND(AL199,2)</f>
        <v>3286.4</v>
      </c>
      <c r="Z199" s="2"/>
      <c r="AA199" s="2"/>
      <c r="AB199" s="2">
        <f>ROUND(SUMIF(AA196:AA197,"=35896806",O196:O197),2)</f>
        <v>10270</v>
      </c>
      <c r="AC199" s="2">
        <f>ROUND(SUMIF(AA196:AA197,"=35896806",P196:P197),2)</f>
        <v>0</v>
      </c>
      <c r="AD199" s="2">
        <f>ROUND(SUMIF(AA196:AA197,"=35896806",Q196:Q197),2)</f>
        <v>0</v>
      </c>
      <c r="AE199" s="2">
        <f>ROUND(SUMIF(AA196:AA197,"=35896806",R196:R197),2)</f>
        <v>0</v>
      </c>
      <c r="AF199" s="2">
        <f>ROUND(SUMIF(AA196:AA197,"=35896806",S196:S197),2)</f>
        <v>10270</v>
      </c>
      <c r="AG199" s="2">
        <f>ROUND(SUMIF(AA196:AA197,"=35896806",T196:T197),2)</f>
        <v>0</v>
      </c>
      <c r="AH199" s="2">
        <f>SUMIF(AA196:AA197,"=35896806",U196:U197)</f>
        <v>31.046399999999995</v>
      </c>
      <c r="AI199" s="2">
        <f>SUMIF(AA196:AA197,"=35896806",V196:V197)</f>
        <v>0</v>
      </c>
      <c r="AJ199" s="2">
        <f>ROUND(SUMIF(AA196:AA197,"=35896806",W196:W197),2)</f>
        <v>0</v>
      </c>
      <c r="AK199" s="2">
        <f>ROUND(SUMIF(AA196:AA197,"=35896806",X196:X197),2)</f>
        <v>5648.5</v>
      </c>
      <c r="AL199" s="2">
        <f>ROUND(SUMIF(AA196:AA197,"=35896806",Y196:Y197),2)</f>
        <v>3286.4</v>
      </c>
      <c r="AM199" s="2"/>
      <c r="AN199" s="2"/>
      <c r="AO199" s="2">
        <f t="shared" ref="AO199:BC199" si="134">ROUND(BX199,2)</f>
        <v>0</v>
      </c>
      <c r="AP199" s="2">
        <f t="shared" si="134"/>
        <v>0</v>
      </c>
      <c r="AQ199" s="2">
        <f t="shared" si="134"/>
        <v>0</v>
      </c>
      <c r="AR199" s="2">
        <f t="shared" si="134"/>
        <v>19204.900000000001</v>
      </c>
      <c r="AS199" s="2">
        <f t="shared" si="134"/>
        <v>0</v>
      </c>
      <c r="AT199" s="2">
        <f t="shared" si="134"/>
        <v>0</v>
      </c>
      <c r="AU199" s="2">
        <f t="shared" si="134"/>
        <v>19204.900000000001</v>
      </c>
      <c r="AV199" s="2">
        <f t="shared" si="134"/>
        <v>0</v>
      </c>
      <c r="AW199" s="2">
        <f t="shared" si="134"/>
        <v>0</v>
      </c>
      <c r="AX199" s="2">
        <f t="shared" si="134"/>
        <v>0</v>
      </c>
      <c r="AY199" s="2">
        <f t="shared" si="134"/>
        <v>0</v>
      </c>
      <c r="AZ199" s="2">
        <f t="shared" si="134"/>
        <v>0</v>
      </c>
      <c r="BA199" s="2">
        <f t="shared" si="134"/>
        <v>0</v>
      </c>
      <c r="BB199" s="2">
        <f t="shared" si="134"/>
        <v>0</v>
      </c>
      <c r="BC199" s="2">
        <f t="shared" si="134"/>
        <v>0</v>
      </c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>
        <f>ROUND(SUMIF(AA196:AA197,"=35896806",FQ196:FQ197),2)</f>
        <v>0</v>
      </c>
      <c r="BY199" s="2">
        <f>ROUND(SUMIF(AA196:AA197,"=35896806",FR196:FR197),2)</f>
        <v>0</v>
      </c>
      <c r="BZ199" s="2">
        <f>ROUND(SUMIF(AA196:AA197,"=35896806",GL196:GL197),2)</f>
        <v>0</v>
      </c>
      <c r="CA199" s="2">
        <f>ROUND(SUMIF(AA196:AA197,"=35896806",GM196:GM197),2)</f>
        <v>19204.900000000001</v>
      </c>
      <c r="CB199" s="2">
        <f>ROUND(SUMIF(AA196:AA197,"=35896806",GN196:GN197),2)</f>
        <v>0</v>
      </c>
      <c r="CC199" s="2">
        <f>ROUND(SUMIF(AA196:AA197,"=35896806",GO196:GO197),2)</f>
        <v>0</v>
      </c>
      <c r="CD199" s="2">
        <f>ROUND(SUMIF(AA196:AA197,"=35896806",GP196:GP197),2)</f>
        <v>19204.900000000001</v>
      </c>
      <c r="CE199" s="2">
        <f>AC199-BX199</f>
        <v>0</v>
      </c>
      <c r="CF199" s="2">
        <f>AC199-BY199</f>
        <v>0</v>
      </c>
      <c r="CG199" s="2">
        <f>BX199-BZ199</f>
        <v>0</v>
      </c>
      <c r="CH199" s="2">
        <f>AC199-BX199-BY199+BZ199</f>
        <v>0</v>
      </c>
      <c r="CI199" s="2">
        <f>BY199-BZ199</f>
        <v>0</v>
      </c>
      <c r="CJ199" s="2">
        <f>ROUND(SUMIF(AA196:AA197,"=35896806",GX196:GX197),2)</f>
        <v>0</v>
      </c>
      <c r="CK199" s="2">
        <f>ROUND(SUMIF(AA196:AA197,"=35896806",GY196:GY197),2)</f>
        <v>0</v>
      </c>
      <c r="CL199" s="2">
        <f>ROUND(SUMIF(AA196:AA197,"=35896806",GZ196:GZ197),2)</f>
        <v>0</v>
      </c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>
        <v>0</v>
      </c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201</v>
      </c>
      <c r="F201" s="4">
        <f>ROUND(Source!O199,O201)</f>
        <v>10270</v>
      </c>
      <c r="G201" s="4" t="s">
        <v>228</v>
      </c>
      <c r="H201" s="4" t="s">
        <v>229</v>
      </c>
      <c r="I201" s="4"/>
      <c r="J201" s="4"/>
      <c r="K201" s="4">
        <v>201</v>
      </c>
      <c r="L201" s="4">
        <v>1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202</v>
      </c>
      <c r="F202" s="4">
        <f>ROUND(Source!P199,O202)</f>
        <v>0</v>
      </c>
      <c r="G202" s="4" t="s">
        <v>230</v>
      </c>
      <c r="H202" s="4" t="s">
        <v>231</v>
      </c>
      <c r="I202" s="4"/>
      <c r="J202" s="4"/>
      <c r="K202" s="4">
        <v>202</v>
      </c>
      <c r="L202" s="4">
        <v>2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222</v>
      </c>
      <c r="F203" s="4">
        <f>ROUND(Source!AO199,O203)</f>
        <v>0</v>
      </c>
      <c r="G203" s="4" t="s">
        <v>232</v>
      </c>
      <c r="H203" s="4" t="s">
        <v>233</v>
      </c>
      <c r="I203" s="4"/>
      <c r="J203" s="4"/>
      <c r="K203" s="4">
        <v>222</v>
      </c>
      <c r="L203" s="4">
        <v>3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225</v>
      </c>
      <c r="F204" s="4">
        <f>ROUND(Source!AV199,O204)</f>
        <v>0</v>
      </c>
      <c r="G204" s="4" t="s">
        <v>234</v>
      </c>
      <c r="H204" s="4" t="s">
        <v>235</v>
      </c>
      <c r="I204" s="4"/>
      <c r="J204" s="4"/>
      <c r="K204" s="4">
        <v>225</v>
      </c>
      <c r="L204" s="4">
        <v>4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226</v>
      </c>
      <c r="F205" s="4">
        <f>ROUND(Source!AW199,O205)</f>
        <v>0</v>
      </c>
      <c r="G205" s="4" t="s">
        <v>236</v>
      </c>
      <c r="H205" s="4" t="s">
        <v>237</v>
      </c>
      <c r="I205" s="4"/>
      <c r="J205" s="4"/>
      <c r="K205" s="4">
        <v>226</v>
      </c>
      <c r="L205" s="4">
        <v>5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227</v>
      </c>
      <c r="F206" s="4">
        <f>ROUND(Source!AX199,O206)</f>
        <v>0</v>
      </c>
      <c r="G206" s="4" t="s">
        <v>238</v>
      </c>
      <c r="H206" s="4" t="s">
        <v>239</v>
      </c>
      <c r="I206" s="4"/>
      <c r="J206" s="4"/>
      <c r="K206" s="4">
        <v>227</v>
      </c>
      <c r="L206" s="4">
        <v>6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228</v>
      </c>
      <c r="F207" s="4">
        <f>ROUND(Source!AY199,O207)</f>
        <v>0</v>
      </c>
      <c r="G207" s="4" t="s">
        <v>240</v>
      </c>
      <c r="H207" s="4" t="s">
        <v>241</v>
      </c>
      <c r="I207" s="4"/>
      <c r="J207" s="4"/>
      <c r="K207" s="4">
        <v>228</v>
      </c>
      <c r="L207" s="4">
        <v>7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216</v>
      </c>
      <c r="F208" s="4">
        <f>ROUND(Source!AP199,O208)</f>
        <v>0</v>
      </c>
      <c r="G208" s="4" t="s">
        <v>242</v>
      </c>
      <c r="H208" s="4" t="s">
        <v>243</v>
      </c>
      <c r="I208" s="4"/>
      <c r="J208" s="4"/>
      <c r="K208" s="4">
        <v>216</v>
      </c>
      <c r="L208" s="4">
        <v>8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223</v>
      </c>
      <c r="F209" s="4">
        <f>ROUND(Source!AQ199,O209)</f>
        <v>0</v>
      </c>
      <c r="G209" s="4" t="s">
        <v>244</v>
      </c>
      <c r="H209" s="4" t="s">
        <v>245</v>
      </c>
      <c r="I209" s="4"/>
      <c r="J209" s="4"/>
      <c r="K209" s="4">
        <v>223</v>
      </c>
      <c r="L209" s="4">
        <v>9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229</v>
      </c>
      <c r="F210" s="4">
        <f>ROUND(Source!AZ199,O210)</f>
        <v>0</v>
      </c>
      <c r="G210" s="4" t="s">
        <v>246</v>
      </c>
      <c r="H210" s="4" t="s">
        <v>247</v>
      </c>
      <c r="I210" s="4"/>
      <c r="J210" s="4"/>
      <c r="K210" s="4">
        <v>229</v>
      </c>
      <c r="L210" s="4">
        <v>10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203</v>
      </c>
      <c r="F211" s="4">
        <f>ROUND(Source!Q199,O211)</f>
        <v>0</v>
      </c>
      <c r="G211" s="4" t="s">
        <v>248</v>
      </c>
      <c r="H211" s="4" t="s">
        <v>249</v>
      </c>
      <c r="I211" s="4"/>
      <c r="J211" s="4"/>
      <c r="K211" s="4">
        <v>203</v>
      </c>
      <c r="L211" s="4">
        <v>11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231</v>
      </c>
      <c r="F212" s="4">
        <f>ROUND(Source!BB199,O212)</f>
        <v>0</v>
      </c>
      <c r="G212" s="4" t="s">
        <v>250</v>
      </c>
      <c r="H212" s="4" t="s">
        <v>251</v>
      </c>
      <c r="I212" s="4"/>
      <c r="J212" s="4"/>
      <c r="K212" s="4">
        <v>231</v>
      </c>
      <c r="L212" s="4">
        <v>12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204</v>
      </c>
      <c r="F213" s="4">
        <f>ROUND(Source!R199,O213)</f>
        <v>0</v>
      </c>
      <c r="G213" s="4" t="s">
        <v>252</v>
      </c>
      <c r="H213" s="4" t="s">
        <v>253</v>
      </c>
      <c r="I213" s="4"/>
      <c r="J213" s="4"/>
      <c r="K213" s="4">
        <v>204</v>
      </c>
      <c r="L213" s="4">
        <v>13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205</v>
      </c>
      <c r="F214" s="4">
        <f>ROUND(Source!S199,O214)</f>
        <v>10270</v>
      </c>
      <c r="G214" s="4" t="s">
        <v>254</v>
      </c>
      <c r="H214" s="4" t="s">
        <v>255</v>
      </c>
      <c r="I214" s="4"/>
      <c r="J214" s="4"/>
      <c r="K214" s="4">
        <v>205</v>
      </c>
      <c r="L214" s="4">
        <v>14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232</v>
      </c>
      <c r="F215" s="4">
        <f>ROUND(Source!BC199,O215)</f>
        <v>0</v>
      </c>
      <c r="G215" s="4" t="s">
        <v>256</v>
      </c>
      <c r="H215" s="4" t="s">
        <v>257</v>
      </c>
      <c r="I215" s="4"/>
      <c r="J215" s="4"/>
      <c r="K215" s="4">
        <v>232</v>
      </c>
      <c r="L215" s="4">
        <v>15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214</v>
      </c>
      <c r="F216" s="4">
        <f>ROUND(Source!AS199,O216)</f>
        <v>0</v>
      </c>
      <c r="G216" s="4" t="s">
        <v>258</v>
      </c>
      <c r="H216" s="4" t="s">
        <v>259</v>
      </c>
      <c r="I216" s="4"/>
      <c r="J216" s="4"/>
      <c r="K216" s="4">
        <v>214</v>
      </c>
      <c r="L216" s="4">
        <v>16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215</v>
      </c>
      <c r="F217" s="4">
        <f>ROUND(Source!AT199,O217)</f>
        <v>0</v>
      </c>
      <c r="G217" s="4" t="s">
        <v>260</v>
      </c>
      <c r="H217" s="4" t="s">
        <v>261</v>
      </c>
      <c r="I217" s="4"/>
      <c r="J217" s="4"/>
      <c r="K217" s="4">
        <v>215</v>
      </c>
      <c r="L217" s="4">
        <v>17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217</v>
      </c>
      <c r="F218" s="4">
        <f>ROUND(Source!AU199,O218)</f>
        <v>19204.900000000001</v>
      </c>
      <c r="G218" s="4" t="s">
        <v>262</v>
      </c>
      <c r="H218" s="4" t="s">
        <v>263</v>
      </c>
      <c r="I218" s="4"/>
      <c r="J218" s="4"/>
      <c r="K218" s="4">
        <v>217</v>
      </c>
      <c r="L218" s="4">
        <v>18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230</v>
      </c>
      <c r="F219" s="4">
        <f>ROUND(Source!BA199,O219)</f>
        <v>0</v>
      </c>
      <c r="G219" s="4" t="s">
        <v>264</v>
      </c>
      <c r="H219" s="4" t="s">
        <v>265</v>
      </c>
      <c r="I219" s="4"/>
      <c r="J219" s="4"/>
      <c r="K219" s="4">
        <v>230</v>
      </c>
      <c r="L219" s="4">
        <v>19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206</v>
      </c>
      <c r="F220" s="4">
        <f>ROUND(Source!T199,O220)</f>
        <v>0</v>
      </c>
      <c r="G220" s="4" t="s">
        <v>266</v>
      </c>
      <c r="H220" s="4" t="s">
        <v>267</v>
      </c>
      <c r="I220" s="4"/>
      <c r="J220" s="4"/>
      <c r="K220" s="4">
        <v>206</v>
      </c>
      <c r="L220" s="4">
        <v>20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207</v>
      </c>
      <c r="F221" s="4">
        <f>Source!U199</f>
        <v>31.046399999999995</v>
      </c>
      <c r="G221" s="4" t="s">
        <v>268</v>
      </c>
      <c r="H221" s="4" t="s">
        <v>269</v>
      </c>
      <c r="I221" s="4"/>
      <c r="J221" s="4"/>
      <c r="K221" s="4">
        <v>207</v>
      </c>
      <c r="L221" s="4">
        <v>21</v>
      </c>
      <c r="M221" s="4">
        <v>3</v>
      </c>
      <c r="N221" s="4" t="s">
        <v>3</v>
      </c>
      <c r="O221" s="4">
        <v>-1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208</v>
      </c>
      <c r="F222" s="4">
        <f>Source!V199</f>
        <v>0</v>
      </c>
      <c r="G222" s="4" t="s">
        <v>270</v>
      </c>
      <c r="H222" s="4" t="s">
        <v>271</v>
      </c>
      <c r="I222" s="4"/>
      <c r="J222" s="4"/>
      <c r="K222" s="4">
        <v>208</v>
      </c>
      <c r="L222" s="4">
        <v>22</v>
      </c>
      <c r="M222" s="4">
        <v>3</v>
      </c>
      <c r="N222" s="4" t="s">
        <v>3</v>
      </c>
      <c r="O222" s="4">
        <v>-1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209</v>
      </c>
      <c r="F223" s="4">
        <f>ROUND(Source!W199,O223)</f>
        <v>0</v>
      </c>
      <c r="G223" s="4" t="s">
        <v>272</v>
      </c>
      <c r="H223" s="4" t="s">
        <v>273</v>
      </c>
      <c r="I223" s="4"/>
      <c r="J223" s="4"/>
      <c r="K223" s="4">
        <v>209</v>
      </c>
      <c r="L223" s="4">
        <v>23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210</v>
      </c>
      <c r="F224" s="4">
        <f>ROUND(Source!X199,O224)</f>
        <v>5648.5</v>
      </c>
      <c r="G224" s="4" t="s">
        <v>274</v>
      </c>
      <c r="H224" s="4" t="s">
        <v>275</v>
      </c>
      <c r="I224" s="4"/>
      <c r="J224" s="4"/>
      <c r="K224" s="4">
        <v>210</v>
      </c>
      <c r="L224" s="4">
        <v>24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06" x14ac:dyDescent="0.2">
      <c r="A225" s="4">
        <v>50</v>
      </c>
      <c r="B225" s="4">
        <v>0</v>
      </c>
      <c r="C225" s="4">
        <v>0</v>
      </c>
      <c r="D225" s="4">
        <v>1</v>
      </c>
      <c r="E225" s="4">
        <v>211</v>
      </c>
      <c r="F225" s="4">
        <f>ROUND(Source!Y199,O225)</f>
        <v>3286.4</v>
      </c>
      <c r="G225" s="4" t="s">
        <v>276</v>
      </c>
      <c r="H225" s="4" t="s">
        <v>277</v>
      </c>
      <c r="I225" s="4"/>
      <c r="J225" s="4"/>
      <c r="K225" s="4">
        <v>211</v>
      </c>
      <c r="L225" s="4">
        <v>25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06" x14ac:dyDescent="0.2">
      <c r="A226" s="4">
        <v>50</v>
      </c>
      <c r="B226" s="4">
        <v>0</v>
      </c>
      <c r="C226" s="4">
        <v>0</v>
      </c>
      <c r="D226" s="4">
        <v>1</v>
      </c>
      <c r="E226" s="4">
        <v>224</v>
      </c>
      <c r="F226" s="4">
        <f>ROUND(Source!AR199,O226)</f>
        <v>19204.900000000001</v>
      </c>
      <c r="G226" s="4" t="s">
        <v>278</v>
      </c>
      <c r="H226" s="4" t="s">
        <v>279</v>
      </c>
      <c r="I226" s="4"/>
      <c r="J226" s="4"/>
      <c r="K226" s="4">
        <v>224</v>
      </c>
      <c r="L226" s="4">
        <v>26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8" spans="1:206" x14ac:dyDescent="0.2">
      <c r="A228" s="2">
        <v>51</v>
      </c>
      <c r="B228" s="2">
        <f>B12</f>
        <v>286</v>
      </c>
      <c r="C228" s="2">
        <f>A12</f>
        <v>1</v>
      </c>
      <c r="D228" s="2">
        <f>ROW(A12)</f>
        <v>12</v>
      </c>
      <c r="E228" s="2"/>
      <c r="F228" s="2" t="str">
        <f>IF(F12&lt;&gt;"",F12,"")</f>
        <v/>
      </c>
      <c r="G228" s="2" t="str">
        <f>IF(G12&lt;&gt;"",G12,"")</f>
        <v>Перефиксация КЛ-0,4 кВ из ИВРУ в СП-1</v>
      </c>
      <c r="H228" s="2">
        <v>0</v>
      </c>
      <c r="I228" s="2"/>
      <c r="J228" s="2"/>
      <c r="K228" s="2"/>
      <c r="L228" s="2"/>
      <c r="M228" s="2"/>
      <c r="N228" s="2"/>
      <c r="O228" s="2">
        <f t="shared" ref="O228:T228" si="135">ROUND(O162+O199,2)</f>
        <v>474365.27</v>
      </c>
      <c r="P228" s="2">
        <f t="shared" si="135"/>
        <v>351072.27</v>
      </c>
      <c r="Q228" s="2">
        <f t="shared" si="135"/>
        <v>36841.64</v>
      </c>
      <c r="R228" s="2">
        <f t="shared" si="135"/>
        <v>13678.59</v>
      </c>
      <c r="S228" s="2">
        <f t="shared" si="135"/>
        <v>86451.36</v>
      </c>
      <c r="T228" s="2">
        <f t="shared" si="135"/>
        <v>0</v>
      </c>
      <c r="U228" s="2">
        <f>U162+U199</f>
        <v>366.76063680000004</v>
      </c>
      <c r="V228" s="2">
        <f>V162+V199</f>
        <v>43.32865919999999</v>
      </c>
      <c r="W228" s="2">
        <f>ROUND(W162+W199,2)</f>
        <v>0</v>
      </c>
      <c r="X228" s="2">
        <f>ROUND(X162+X199,2)</f>
        <v>82585.7</v>
      </c>
      <c r="Y228" s="2">
        <f>ROUND(Y162+Y199,2)</f>
        <v>51271.199999999997</v>
      </c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>
        <f t="shared" ref="AO228:BC228" si="136">ROUND(AO162+AO199,2)</f>
        <v>154585.5</v>
      </c>
      <c r="AP228" s="2">
        <f t="shared" si="136"/>
        <v>0</v>
      </c>
      <c r="AQ228" s="2">
        <f t="shared" si="136"/>
        <v>0</v>
      </c>
      <c r="AR228" s="2">
        <f t="shared" si="136"/>
        <v>624677.29</v>
      </c>
      <c r="AS228" s="2">
        <f t="shared" si="136"/>
        <v>304016.8</v>
      </c>
      <c r="AT228" s="2">
        <f t="shared" si="136"/>
        <v>300399.34999999998</v>
      </c>
      <c r="AU228" s="2">
        <f t="shared" si="136"/>
        <v>20261.14</v>
      </c>
      <c r="AV228" s="2">
        <f t="shared" si="136"/>
        <v>196486.77</v>
      </c>
      <c r="AW228" s="2">
        <f t="shared" si="136"/>
        <v>351072.27</v>
      </c>
      <c r="AX228" s="2">
        <f t="shared" si="136"/>
        <v>154585.5</v>
      </c>
      <c r="AY228" s="2">
        <f t="shared" si="136"/>
        <v>196486.77</v>
      </c>
      <c r="AZ228" s="2">
        <f t="shared" si="136"/>
        <v>0</v>
      </c>
      <c r="BA228" s="2">
        <f t="shared" si="136"/>
        <v>0</v>
      </c>
      <c r="BB228" s="2">
        <f t="shared" si="136"/>
        <v>0</v>
      </c>
      <c r="BC228" s="2">
        <f t="shared" si="136"/>
        <v>0</v>
      </c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  <c r="FC228" s="3"/>
      <c r="FD228" s="3"/>
      <c r="FE228" s="3"/>
      <c r="FF228" s="3"/>
      <c r="FG228" s="3"/>
      <c r="FH228" s="3"/>
      <c r="FI228" s="3"/>
      <c r="FJ228" s="3"/>
      <c r="FK228" s="3"/>
      <c r="FL228" s="3"/>
      <c r="FM228" s="3"/>
      <c r="FN228" s="3"/>
      <c r="FO228" s="3"/>
      <c r="FP228" s="3"/>
      <c r="FQ228" s="3"/>
      <c r="FR228" s="3"/>
      <c r="FS228" s="3"/>
      <c r="FT228" s="3"/>
      <c r="FU228" s="3"/>
      <c r="FV228" s="3"/>
      <c r="FW228" s="3"/>
      <c r="FX228" s="3"/>
      <c r="FY228" s="3"/>
      <c r="FZ228" s="3"/>
      <c r="GA228" s="3"/>
      <c r="GB228" s="3"/>
      <c r="GC228" s="3"/>
      <c r="GD228" s="3"/>
      <c r="GE228" s="3"/>
      <c r="GF228" s="3"/>
      <c r="GG228" s="3"/>
      <c r="GH228" s="3"/>
      <c r="GI228" s="3"/>
      <c r="GJ228" s="3"/>
      <c r="GK228" s="3"/>
      <c r="GL228" s="3"/>
      <c r="GM228" s="3"/>
      <c r="GN228" s="3"/>
      <c r="GO228" s="3"/>
      <c r="GP228" s="3"/>
      <c r="GQ228" s="3"/>
      <c r="GR228" s="3"/>
      <c r="GS228" s="3"/>
      <c r="GT228" s="3"/>
      <c r="GU228" s="3"/>
      <c r="GV228" s="3"/>
      <c r="GW228" s="3"/>
      <c r="GX228" s="3">
        <v>0</v>
      </c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201</v>
      </c>
      <c r="F230" s="4">
        <f>ROUND(Source!O228,O230)</f>
        <v>474365.27</v>
      </c>
      <c r="G230" s="4" t="s">
        <v>228</v>
      </c>
      <c r="H230" s="4" t="s">
        <v>229</v>
      </c>
      <c r="I230" s="4"/>
      <c r="J230" s="4"/>
      <c r="K230" s="4">
        <v>201</v>
      </c>
      <c r="L230" s="4">
        <v>1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202</v>
      </c>
      <c r="F231" s="4">
        <f>ROUND(Source!P228,O231)</f>
        <v>351072.27</v>
      </c>
      <c r="G231" s="4" t="s">
        <v>230</v>
      </c>
      <c r="H231" s="4" t="s">
        <v>231</v>
      </c>
      <c r="I231" s="4"/>
      <c r="J231" s="4"/>
      <c r="K231" s="4">
        <v>202</v>
      </c>
      <c r="L231" s="4">
        <v>2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222</v>
      </c>
      <c r="F232" s="4">
        <f>ROUND(Source!AO228,O232)</f>
        <v>154585.5</v>
      </c>
      <c r="G232" s="4" t="s">
        <v>232</v>
      </c>
      <c r="H232" s="4" t="s">
        <v>233</v>
      </c>
      <c r="I232" s="4"/>
      <c r="J232" s="4"/>
      <c r="K232" s="4">
        <v>222</v>
      </c>
      <c r="L232" s="4">
        <v>3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225</v>
      </c>
      <c r="F233" s="4">
        <f>ROUND(Source!AV228,O233)</f>
        <v>196486.77</v>
      </c>
      <c r="G233" s="4" t="s">
        <v>234</v>
      </c>
      <c r="H233" s="4" t="s">
        <v>235</v>
      </c>
      <c r="I233" s="4"/>
      <c r="J233" s="4"/>
      <c r="K233" s="4">
        <v>225</v>
      </c>
      <c r="L233" s="4">
        <v>4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226</v>
      </c>
      <c r="F234" s="4">
        <f>ROUND(Source!AW228,O234)</f>
        <v>351072.27</v>
      </c>
      <c r="G234" s="4" t="s">
        <v>236</v>
      </c>
      <c r="H234" s="4" t="s">
        <v>237</v>
      </c>
      <c r="I234" s="4"/>
      <c r="J234" s="4"/>
      <c r="K234" s="4">
        <v>226</v>
      </c>
      <c r="L234" s="4">
        <v>5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227</v>
      </c>
      <c r="F235" s="4">
        <f>ROUND(Source!AX228,O235)</f>
        <v>154585.5</v>
      </c>
      <c r="G235" s="4" t="s">
        <v>238</v>
      </c>
      <c r="H235" s="4" t="s">
        <v>239</v>
      </c>
      <c r="I235" s="4"/>
      <c r="J235" s="4"/>
      <c r="K235" s="4">
        <v>227</v>
      </c>
      <c r="L235" s="4">
        <v>6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228</v>
      </c>
      <c r="F236" s="4">
        <f>ROUND(Source!AY228,O236)</f>
        <v>196486.77</v>
      </c>
      <c r="G236" s="4" t="s">
        <v>240</v>
      </c>
      <c r="H236" s="4" t="s">
        <v>241</v>
      </c>
      <c r="I236" s="4"/>
      <c r="J236" s="4"/>
      <c r="K236" s="4">
        <v>228</v>
      </c>
      <c r="L236" s="4">
        <v>7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216</v>
      </c>
      <c r="F237" s="4">
        <f>ROUND(Source!AP228,O237)</f>
        <v>0</v>
      </c>
      <c r="G237" s="4" t="s">
        <v>242</v>
      </c>
      <c r="H237" s="4" t="s">
        <v>243</v>
      </c>
      <c r="I237" s="4"/>
      <c r="J237" s="4"/>
      <c r="K237" s="4">
        <v>216</v>
      </c>
      <c r="L237" s="4">
        <v>8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223</v>
      </c>
      <c r="F238" s="4">
        <f>ROUND(Source!AQ228,O238)</f>
        <v>0</v>
      </c>
      <c r="G238" s="4" t="s">
        <v>244</v>
      </c>
      <c r="H238" s="4" t="s">
        <v>245</v>
      </c>
      <c r="I238" s="4"/>
      <c r="J238" s="4"/>
      <c r="K238" s="4">
        <v>223</v>
      </c>
      <c r="L238" s="4">
        <v>9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229</v>
      </c>
      <c r="F239" s="4">
        <f>ROUND(Source!AZ228,O239)</f>
        <v>0</v>
      </c>
      <c r="G239" s="4" t="s">
        <v>246</v>
      </c>
      <c r="H239" s="4" t="s">
        <v>247</v>
      </c>
      <c r="I239" s="4"/>
      <c r="J239" s="4"/>
      <c r="K239" s="4">
        <v>229</v>
      </c>
      <c r="L239" s="4">
        <v>10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203</v>
      </c>
      <c r="F240" s="4">
        <f>ROUND(Source!Q228,O240)</f>
        <v>36841.64</v>
      </c>
      <c r="G240" s="4" t="s">
        <v>248</v>
      </c>
      <c r="H240" s="4" t="s">
        <v>249</v>
      </c>
      <c r="I240" s="4"/>
      <c r="J240" s="4"/>
      <c r="K240" s="4">
        <v>203</v>
      </c>
      <c r="L240" s="4">
        <v>11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231</v>
      </c>
      <c r="F241" s="4">
        <f>ROUND(Source!BB228,O241)</f>
        <v>0</v>
      </c>
      <c r="G241" s="4" t="s">
        <v>250</v>
      </c>
      <c r="H241" s="4" t="s">
        <v>251</v>
      </c>
      <c r="I241" s="4"/>
      <c r="J241" s="4"/>
      <c r="K241" s="4">
        <v>231</v>
      </c>
      <c r="L241" s="4">
        <v>12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204</v>
      </c>
      <c r="F242" s="4">
        <f>ROUND(Source!R228,O242)</f>
        <v>13678.59</v>
      </c>
      <c r="G242" s="4" t="s">
        <v>252</v>
      </c>
      <c r="H242" s="4" t="s">
        <v>253</v>
      </c>
      <c r="I242" s="4"/>
      <c r="J242" s="4"/>
      <c r="K242" s="4">
        <v>204</v>
      </c>
      <c r="L242" s="4">
        <v>13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205</v>
      </c>
      <c r="F243" s="4">
        <f>ROUND(Source!S228,O243)</f>
        <v>86451.36</v>
      </c>
      <c r="G243" s="4" t="s">
        <v>254</v>
      </c>
      <c r="H243" s="4" t="s">
        <v>255</v>
      </c>
      <c r="I243" s="4"/>
      <c r="J243" s="4"/>
      <c r="K243" s="4">
        <v>205</v>
      </c>
      <c r="L243" s="4">
        <v>14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232</v>
      </c>
      <c r="F244" s="4">
        <f>ROUND(Source!BC228,O244)</f>
        <v>0</v>
      </c>
      <c r="G244" s="4" t="s">
        <v>256</v>
      </c>
      <c r="H244" s="4" t="s">
        <v>257</v>
      </c>
      <c r="I244" s="4"/>
      <c r="J244" s="4"/>
      <c r="K244" s="4">
        <v>232</v>
      </c>
      <c r="L244" s="4">
        <v>15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214</v>
      </c>
      <c r="F245" s="4">
        <f>ROUND(Source!AS228,O245)</f>
        <v>304016.8</v>
      </c>
      <c r="G245" s="4" t="s">
        <v>258</v>
      </c>
      <c r="H245" s="4" t="s">
        <v>259</v>
      </c>
      <c r="I245" s="4"/>
      <c r="J245" s="4"/>
      <c r="K245" s="4">
        <v>214</v>
      </c>
      <c r="L245" s="4">
        <v>16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215</v>
      </c>
      <c r="F246" s="4">
        <f>ROUND(Source!AT228,O246)</f>
        <v>300399.34999999998</v>
      </c>
      <c r="G246" s="4" t="s">
        <v>260</v>
      </c>
      <c r="H246" s="4" t="s">
        <v>261</v>
      </c>
      <c r="I246" s="4"/>
      <c r="J246" s="4"/>
      <c r="K246" s="4">
        <v>215</v>
      </c>
      <c r="L246" s="4">
        <v>17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217</v>
      </c>
      <c r="F247" s="4">
        <f>ROUND(Source!AU228,O247)</f>
        <v>20261.14</v>
      </c>
      <c r="G247" s="4" t="s">
        <v>262</v>
      </c>
      <c r="H247" s="4" t="s">
        <v>263</v>
      </c>
      <c r="I247" s="4"/>
      <c r="J247" s="4"/>
      <c r="K247" s="4">
        <v>217</v>
      </c>
      <c r="L247" s="4">
        <v>18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230</v>
      </c>
      <c r="F248" s="4">
        <f>ROUND(Source!BA228,O248)</f>
        <v>0</v>
      </c>
      <c r="G248" s="4" t="s">
        <v>264</v>
      </c>
      <c r="H248" s="4" t="s">
        <v>265</v>
      </c>
      <c r="I248" s="4"/>
      <c r="J248" s="4"/>
      <c r="K248" s="4">
        <v>230</v>
      </c>
      <c r="L248" s="4">
        <v>19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206</v>
      </c>
      <c r="F249" s="4">
        <f>ROUND(Source!T228,O249)</f>
        <v>0</v>
      </c>
      <c r="G249" s="4" t="s">
        <v>266</v>
      </c>
      <c r="H249" s="4" t="s">
        <v>267</v>
      </c>
      <c r="I249" s="4"/>
      <c r="J249" s="4"/>
      <c r="K249" s="4">
        <v>206</v>
      </c>
      <c r="L249" s="4">
        <v>20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207</v>
      </c>
      <c r="F250" s="4">
        <f>Source!U228</f>
        <v>366.76063680000004</v>
      </c>
      <c r="G250" s="4" t="s">
        <v>268</v>
      </c>
      <c r="H250" s="4" t="s">
        <v>269</v>
      </c>
      <c r="I250" s="4"/>
      <c r="J250" s="4"/>
      <c r="K250" s="4">
        <v>207</v>
      </c>
      <c r="L250" s="4">
        <v>21</v>
      </c>
      <c r="M250" s="4">
        <v>3</v>
      </c>
      <c r="N250" s="4" t="s">
        <v>3</v>
      </c>
      <c r="O250" s="4">
        <v>-1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208</v>
      </c>
      <c r="F251" s="4">
        <f>Source!V228</f>
        <v>43.32865919999999</v>
      </c>
      <c r="G251" s="4" t="s">
        <v>270</v>
      </c>
      <c r="H251" s="4" t="s">
        <v>271</v>
      </c>
      <c r="I251" s="4"/>
      <c r="J251" s="4"/>
      <c r="K251" s="4">
        <v>208</v>
      </c>
      <c r="L251" s="4">
        <v>22</v>
      </c>
      <c r="M251" s="4">
        <v>3</v>
      </c>
      <c r="N251" s="4" t="s">
        <v>3</v>
      </c>
      <c r="O251" s="4">
        <v>-1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209</v>
      </c>
      <c r="F252" s="4">
        <f>ROUND(Source!W228,O252)</f>
        <v>0</v>
      </c>
      <c r="G252" s="4" t="s">
        <v>272</v>
      </c>
      <c r="H252" s="4" t="s">
        <v>273</v>
      </c>
      <c r="I252" s="4"/>
      <c r="J252" s="4"/>
      <c r="K252" s="4">
        <v>209</v>
      </c>
      <c r="L252" s="4">
        <v>23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210</v>
      </c>
      <c r="F253" s="4">
        <f>ROUND(Source!X228,O253)</f>
        <v>82585.7</v>
      </c>
      <c r="G253" s="4" t="s">
        <v>274</v>
      </c>
      <c r="H253" s="4" t="s">
        <v>275</v>
      </c>
      <c r="I253" s="4"/>
      <c r="J253" s="4"/>
      <c r="K253" s="4">
        <v>210</v>
      </c>
      <c r="L253" s="4">
        <v>24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3" x14ac:dyDescent="0.2">
      <c r="A254" s="4">
        <v>50</v>
      </c>
      <c r="B254" s="4">
        <v>0</v>
      </c>
      <c r="C254" s="4">
        <v>0</v>
      </c>
      <c r="D254" s="4">
        <v>1</v>
      </c>
      <c r="E254" s="4">
        <v>211</v>
      </c>
      <c r="F254" s="4">
        <f>ROUND(Source!Y228,O254)</f>
        <v>51271.199999999997</v>
      </c>
      <c r="G254" s="4" t="s">
        <v>276</v>
      </c>
      <c r="H254" s="4" t="s">
        <v>277</v>
      </c>
      <c r="I254" s="4"/>
      <c r="J254" s="4"/>
      <c r="K254" s="4">
        <v>211</v>
      </c>
      <c r="L254" s="4">
        <v>25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3" x14ac:dyDescent="0.2">
      <c r="A255" s="4">
        <v>50</v>
      </c>
      <c r="B255" s="4">
        <v>0</v>
      </c>
      <c r="C255" s="4">
        <v>0</v>
      </c>
      <c r="D255" s="4">
        <v>1</v>
      </c>
      <c r="E255" s="4">
        <v>224</v>
      </c>
      <c r="F255" s="4">
        <f>ROUND(Source!AR228,O255)</f>
        <v>624677.29</v>
      </c>
      <c r="G255" s="4" t="s">
        <v>278</v>
      </c>
      <c r="H255" s="4" t="s">
        <v>279</v>
      </c>
      <c r="I255" s="4"/>
      <c r="J255" s="4"/>
      <c r="K255" s="4">
        <v>224</v>
      </c>
      <c r="L255" s="4">
        <v>26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8" spans="1:14" x14ac:dyDescent="0.2">
      <c r="A258">
        <v>70</v>
      </c>
      <c r="B258">
        <v>1</v>
      </c>
      <c r="D258">
        <v>1</v>
      </c>
      <c r="E258" t="s">
        <v>388</v>
      </c>
      <c r="F258" t="s">
        <v>389</v>
      </c>
      <c r="G258">
        <v>1</v>
      </c>
      <c r="H258">
        <v>0</v>
      </c>
      <c r="I258" t="s">
        <v>3</v>
      </c>
      <c r="J258">
        <v>1</v>
      </c>
      <c r="K258">
        <v>0</v>
      </c>
      <c r="L258" t="s">
        <v>3</v>
      </c>
      <c r="M258" t="s">
        <v>3</v>
      </c>
      <c r="N258">
        <v>0</v>
      </c>
    </row>
    <row r="259" spans="1:14" x14ac:dyDescent="0.2">
      <c r="A259">
        <v>70</v>
      </c>
      <c r="B259">
        <v>1</v>
      </c>
      <c r="D259">
        <v>2</v>
      </c>
      <c r="E259" t="s">
        <v>390</v>
      </c>
      <c r="F259" t="s">
        <v>391</v>
      </c>
      <c r="G259">
        <v>0</v>
      </c>
      <c r="H259">
        <v>0</v>
      </c>
      <c r="I259" t="s">
        <v>3</v>
      </c>
      <c r="J259">
        <v>1</v>
      </c>
      <c r="K259">
        <v>0</v>
      </c>
      <c r="L259" t="s">
        <v>3</v>
      </c>
      <c r="M259" t="s">
        <v>3</v>
      </c>
      <c r="N259">
        <v>0</v>
      </c>
    </row>
    <row r="260" spans="1:14" x14ac:dyDescent="0.2">
      <c r="A260">
        <v>70</v>
      </c>
      <c r="B260">
        <v>1</v>
      </c>
      <c r="D260">
        <v>3</v>
      </c>
      <c r="E260" t="s">
        <v>392</v>
      </c>
      <c r="F260" t="s">
        <v>393</v>
      </c>
      <c r="G260">
        <v>0</v>
      </c>
      <c r="H260">
        <v>0</v>
      </c>
      <c r="I260" t="s">
        <v>3</v>
      </c>
      <c r="J260">
        <v>1</v>
      </c>
      <c r="K260">
        <v>0</v>
      </c>
      <c r="L260" t="s">
        <v>3</v>
      </c>
      <c r="M260" t="s">
        <v>3</v>
      </c>
      <c r="N260">
        <v>0</v>
      </c>
    </row>
    <row r="261" spans="1:14" x14ac:dyDescent="0.2">
      <c r="A261">
        <v>70</v>
      </c>
      <c r="B261">
        <v>1</v>
      </c>
      <c r="D261">
        <v>4</v>
      </c>
      <c r="E261" t="s">
        <v>394</v>
      </c>
      <c r="F261" t="s">
        <v>395</v>
      </c>
      <c r="G261">
        <v>0</v>
      </c>
      <c r="H261">
        <v>0</v>
      </c>
      <c r="I261" t="s">
        <v>396</v>
      </c>
      <c r="J261">
        <v>0</v>
      </c>
      <c r="K261">
        <v>0</v>
      </c>
      <c r="L261" t="s">
        <v>3</v>
      </c>
      <c r="M261" t="s">
        <v>3</v>
      </c>
      <c r="N261">
        <v>0</v>
      </c>
    </row>
    <row r="262" spans="1:14" x14ac:dyDescent="0.2">
      <c r="A262">
        <v>70</v>
      </c>
      <c r="B262">
        <v>1</v>
      </c>
      <c r="D262">
        <v>5</v>
      </c>
      <c r="E262" t="s">
        <v>397</v>
      </c>
      <c r="F262" t="s">
        <v>398</v>
      </c>
      <c r="G262">
        <v>0</v>
      </c>
      <c r="H262">
        <v>0</v>
      </c>
      <c r="I262" t="s">
        <v>399</v>
      </c>
      <c r="J262">
        <v>0</v>
      </c>
      <c r="K262">
        <v>0</v>
      </c>
      <c r="L262" t="s">
        <v>3</v>
      </c>
      <c r="M262" t="s">
        <v>3</v>
      </c>
      <c r="N262">
        <v>0</v>
      </c>
    </row>
    <row r="263" spans="1:14" x14ac:dyDescent="0.2">
      <c r="A263">
        <v>70</v>
      </c>
      <c r="B263">
        <v>1</v>
      </c>
      <c r="D263">
        <v>6</v>
      </c>
      <c r="E263" t="s">
        <v>400</v>
      </c>
      <c r="F263" t="s">
        <v>401</v>
      </c>
      <c r="G263">
        <v>0</v>
      </c>
      <c r="H263">
        <v>0</v>
      </c>
      <c r="I263" t="s">
        <v>402</v>
      </c>
      <c r="J263">
        <v>0</v>
      </c>
      <c r="K263">
        <v>0</v>
      </c>
      <c r="L263" t="s">
        <v>3</v>
      </c>
      <c r="M263" t="s">
        <v>3</v>
      </c>
      <c r="N263">
        <v>0</v>
      </c>
    </row>
    <row r="264" spans="1:14" x14ac:dyDescent="0.2">
      <c r="A264">
        <v>70</v>
      </c>
      <c r="B264">
        <v>1</v>
      </c>
      <c r="D264">
        <v>7</v>
      </c>
      <c r="E264" t="s">
        <v>403</v>
      </c>
      <c r="F264" t="s">
        <v>404</v>
      </c>
      <c r="G264">
        <v>0</v>
      </c>
      <c r="H264">
        <v>0</v>
      </c>
      <c r="I264" t="s">
        <v>3</v>
      </c>
      <c r="J264">
        <v>0</v>
      </c>
      <c r="K264">
        <v>0</v>
      </c>
      <c r="L264" t="s">
        <v>3</v>
      </c>
      <c r="M264" t="s">
        <v>3</v>
      </c>
      <c r="N264">
        <v>0</v>
      </c>
    </row>
    <row r="265" spans="1:14" x14ac:dyDescent="0.2">
      <c r="A265">
        <v>70</v>
      </c>
      <c r="B265">
        <v>1</v>
      </c>
      <c r="D265">
        <v>8</v>
      </c>
      <c r="E265" t="s">
        <v>405</v>
      </c>
      <c r="F265" t="s">
        <v>406</v>
      </c>
      <c r="G265">
        <v>0</v>
      </c>
      <c r="H265">
        <v>0</v>
      </c>
      <c r="I265" t="s">
        <v>407</v>
      </c>
      <c r="J265">
        <v>0</v>
      </c>
      <c r="K265">
        <v>0</v>
      </c>
      <c r="L265" t="s">
        <v>3</v>
      </c>
      <c r="M265" t="s">
        <v>3</v>
      </c>
      <c r="N265">
        <v>0</v>
      </c>
    </row>
    <row r="266" spans="1:14" x14ac:dyDescent="0.2">
      <c r="A266">
        <v>70</v>
      </c>
      <c r="B266">
        <v>1</v>
      </c>
      <c r="D266">
        <v>9</v>
      </c>
      <c r="E266" t="s">
        <v>408</v>
      </c>
      <c r="F266" t="s">
        <v>409</v>
      </c>
      <c r="G266">
        <v>0</v>
      </c>
      <c r="H266">
        <v>0</v>
      </c>
      <c r="I266" t="s">
        <v>410</v>
      </c>
      <c r="J266">
        <v>0</v>
      </c>
      <c r="K266">
        <v>0</v>
      </c>
      <c r="L266" t="s">
        <v>3</v>
      </c>
      <c r="M266" t="s">
        <v>3</v>
      </c>
      <c r="N266">
        <v>0</v>
      </c>
    </row>
    <row r="267" spans="1:14" x14ac:dyDescent="0.2">
      <c r="A267">
        <v>70</v>
      </c>
      <c r="B267">
        <v>1</v>
      </c>
      <c r="D267">
        <v>10</v>
      </c>
      <c r="E267" t="s">
        <v>411</v>
      </c>
      <c r="F267" t="s">
        <v>412</v>
      </c>
      <c r="G267">
        <v>0</v>
      </c>
      <c r="H267">
        <v>0</v>
      </c>
      <c r="I267" t="s">
        <v>413</v>
      </c>
      <c r="J267">
        <v>0</v>
      </c>
      <c r="K267">
        <v>0</v>
      </c>
      <c r="L267" t="s">
        <v>3</v>
      </c>
      <c r="M267" t="s">
        <v>3</v>
      </c>
      <c r="N267">
        <v>0</v>
      </c>
    </row>
    <row r="268" spans="1:14" x14ac:dyDescent="0.2">
      <c r="A268">
        <v>70</v>
      </c>
      <c r="B268">
        <v>1</v>
      </c>
      <c r="D268">
        <v>11</v>
      </c>
      <c r="E268" t="s">
        <v>414</v>
      </c>
      <c r="F268" t="s">
        <v>415</v>
      </c>
      <c r="G268">
        <v>0</v>
      </c>
      <c r="H268">
        <v>0</v>
      </c>
      <c r="I268" t="s">
        <v>416</v>
      </c>
      <c r="J268">
        <v>0</v>
      </c>
      <c r="K268">
        <v>0</v>
      </c>
      <c r="L268" t="s">
        <v>3</v>
      </c>
      <c r="M268" t="s">
        <v>3</v>
      </c>
      <c r="N268">
        <v>0</v>
      </c>
    </row>
    <row r="269" spans="1:14" x14ac:dyDescent="0.2">
      <c r="A269">
        <v>70</v>
      </c>
      <c r="B269">
        <v>1</v>
      </c>
      <c r="D269">
        <v>12</v>
      </c>
      <c r="E269" t="s">
        <v>417</v>
      </c>
      <c r="F269" t="s">
        <v>418</v>
      </c>
      <c r="G269">
        <v>0</v>
      </c>
      <c r="H269">
        <v>0</v>
      </c>
      <c r="I269" t="s">
        <v>3</v>
      </c>
      <c r="J269">
        <v>0</v>
      </c>
      <c r="K269">
        <v>0</v>
      </c>
      <c r="L269" t="s">
        <v>3</v>
      </c>
      <c r="M269" t="s">
        <v>3</v>
      </c>
      <c r="N269">
        <v>0</v>
      </c>
    </row>
    <row r="270" spans="1:14" x14ac:dyDescent="0.2">
      <c r="A270">
        <v>70</v>
      </c>
      <c r="B270">
        <v>1</v>
      </c>
      <c r="D270">
        <v>1</v>
      </c>
      <c r="E270" t="s">
        <v>419</v>
      </c>
      <c r="F270" t="s">
        <v>420</v>
      </c>
      <c r="G270">
        <v>0.9</v>
      </c>
      <c r="H270">
        <v>1</v>
      </c>
      <c r="I270" t="s">
        <v>421</v>
      </c>
      <c r="J270">
        <v>0</v>
      </c>
      <c r="K270">
        <v>0</v>
      </c>
      <c r="L270" t="s">
        <v>3</v>
      </c>
      <c r="M270" t="s">
        <v>3</v>
      </c>
      <c r="N270">
        <v>0</v>
      </c>
    </row>
    <row r="271" spans="1:14" x14ac:dyDescent="0.2">
      <c r="A271">
        <v>70</v>
      </c>
      <c r="B271">
        <v>1</v>
      </c>
      <c r="D271">
        <v>2</v>
      </c>
      <c r="E271" t="s">
        <v>422</v>
      </c>
      <c r="F271" t="s">
        <v>423</v>
      </c>
      <c r="G271">
        <v>0.85</v>
      </c>
      <c r="H271">
        <v>1</v>
      </c>
      <c r="I271" t="s">
        <v>424</v>
      </c>
      <c r="J271">
        <v>0</v>
      </c>
      <c r="K271">
        <v>0</v>
      </c>
      <c r="L271" t="s">
        <v>3</v>
      </c>
      <c r="M271" t="s">
        <v>3</v>
      </c>
      <c r="N271">
        <v>0</v>
      </c>
    </row>
    <row r="272" spans="1:14" x14ac:dyDescent="0.2">
      <c r="A272">
        <v>70</v>
      </c>
      <c r="B272">
        <v>1</v>
      </c>
      <c r="D272">
        <v>3</v>
      </c>
      <c r="E272" t="s">
        <v>425</v>
      </c>
      <c r="F272" t="s">
        <v>426</v>
      </c>
      <c r="G272">
        <v>1</v>
      </c>
      <c r="H272">
        <v>0.85</v>
      </c>
      <c r="I272" t="s">
        <v>427</v>
      </c>
      <c r="J272">
        <v>0</v>
      </c>
      <c r="K272">
        <v>0</v>
      </c>
      <c r="L272" t="s">
        <v>3</v>
      </c>
      <c r="M272" t="s">
        <v>3</v>
      </c>
      <c r="N272">
        <v>0</v>
      </c>
    </row>
    <row r="273" spans="1:27" x14ac:dyDescent="0.2">
      <c r="A273">
        <v>70</v>
      </c>
      <c r="B273">
        <v>1</v>
      </c>
      <c r="D273">
        <v>4</v>
      </c>
      <c r="E273" t="s">
        <v>428</v>
      </c>
      <c r="F273" t="s">
        <v>429</v>
      </c>
      <c r="G273">
        <v>1</v>
      </c>
      <c r="H273">
        <v>0</v>
      </c>
      <c r="I273" t="s">
        <v>3</v>
      </c>
      <c r="J273">
        <v>0</v>
      </c>
      <c r="K273">
        <v>0</v>
      </c>
      <c r="L273" t="s">
        <v>3</v>
      </c>
      <c r="M273" t="s">
        <v>3</v>
      </c>
      <c r="N273">
        <v>0</v>
      </c>
    </row>
    <row r="274" spans="1:27" x14ac:dyDescent="0.2">
      <c r="A274">
        <v>70</v>
      </c>
      <c r="B274">
        <v>1</v>
      </c>
      <c r="D274">
        <v>5</v>
      </c>
      <c r="E274" t="s">
        <v>430</v>
      </c>
      <c r="F274" t="s">
        <v>431</v>
      </c>
      <c r="G274">
        <v>1</v>
      </c>
      <c r="H274">
        <v>0.8</v>
      </c>
      <c r="I274" t="s">
        <v>432</v>
      </c>
      <c r="J274">
        <v>0</v>
      </c>
      <c r="K274">
        <v>0</v>
      </c>
      <c r="L274" t="s">
        <v>3</v>
      </c>
      <c r="M274" t="s">
        <v>3</v>
      </c>
      <c r="N274">
        <v>0</v>
      </c>
    </row>
    <row r="275" spans="1:27" x14ac:dyDescent="0.2">
      <c r="A275">
        <v>70</v>
      </c>
      <c r="B275">
        <v>1</v>
      </c>
      <c r="D275">
        <v>6</v>
      </c>
      <c r="E275" t="s">
        <v>433</v>
      </c>
      <c r="F275" t="s">
        <v>434</v>
      </c>
      <c r="G275">
        <v>0.85</v>
      </c>
      <c r="H275">
        <v>0</v>
      </c>
      <c r="I275" t="s">
        <v>3</v>
      </c>
      <c r="J275">
        <v>0</v>
      </c>
      <c r="K275">
        <v>0</v>
      </c>
      <c r="L275" t="s">
        <v>3</v>
      </c>
      <c r="M275" t="s">
        <v>3</v>
      </c>
      <c r="N275">
        <v>0</v>
      </c>
    </row>
    <row r="276" spans="1:27" x14ac:dyDescent="0.2">
      <c r="A276">
        <v>70</v>
      </c>
      <c r="B276">
        <v>1</v>
      </c>
      <c r="D276">
        <v>7</v>
      </c>
      <c r="E276" t="s">
        <v>435</v>
      </c>
      <c r="F276" t="s">
        <v>436</v>
      </c>
      <c r="G276">
        <v>0.8</v>
      </c>
      <c r="H276">
        <v>0</v>
      </c>
      <c r="I276" t="s">
        <v>3</v>
      </c>
      <c r="J276">
        <v>0</v>
      </c>
      <c r="K276">
        <v>0</v>
      </c>
      <c r="L276" t="s">
        <v>3</v>
      </c>
      <c r="M276" t="s">
        <v>3</v>
      </c>
      <c r="N276">
        <v>0</v>
      </c>
    </row>
    <row r="277" spans="1:27" x14ac:dyDescent="0.2">
      <c r="A277">
        <v>70</v>
      </c>
      <c r="B277">
        <v>1</v>
      </c>
      <c r="D277">
        <v>8</v>
      </c>
      <c r="E277" t="s">
        <v>437</v>
      </c>
      <c r="F277" t="s">
        <v>438</v>
      </c>
      <c r="G277">
        <v>0.94</v>
      </c>
      <c r="H277">
        <v>0</v>
      </c>
      <c r="I277" t="s">
        <v>3</v>
      </c>
      <c r="J277">
        <v>0</v>
      </c>
      <c r="K277">
        <v>0</v>
      </c>
      <c r="L277" t="s">
        <v>3</v>
      </c>
      <c r="M277" t="s">
        <v>3</v>
      </c>
      <c r="N277">
        <v>0</v>
      </c>
    </row>
    <row r="278" spans="1:27" x14ac:dyDescent="0.2">
      <c r="A278">
        <v>70</v>
      </c>
      <c r="B278">
        <v>1</v>
      </c>
      <c r="D278">
        <v>9</v>
      </c>
      <c r="E278" t="s">
        <v>439</v>
      </c>
      <c r="F278" t="s">
        <v>440</v>
      </c>
      <c r="G278">
        <v>0.9</v>
      </c>
      <c r="H278">
        <v>0</v>
      </c>
      <c r="I278" t="s">
        <v>3</v>
      </c>
      <c r="J278">
        <v>0</v>
      </c>
      <c r="K278">
        <v>0</v>
      </c>
      <c r="L278" t="s">
        <v>3</v>
      </c>
      <c r="M278" t="s">
        <v>3</v>
      </c>
      <c r="N278">
        <v>0</v>
      </c>
    </row>
    <row r="279" spans="1:27" x14ac:dyDescent="0.2">
      <c r="A279">
        <v>70</v>
      </c>
      <c r="B279">
        <v>1</v>
      </c>
      <c r="D279">
        <v>10</v>
      </c>
      <c r="E279" t="s">
        <v>441</v>
      </c>
      <c r="F279" t="s">
        <v>442</v>
      </c>
      <c r="G279">
        <v>0.6</v>
      </c>
      <c r="H279">
        <v>0</v>
      </c>
      <c r="I279" t="s">
        <v>3</v>
      </c>
      <c r="J279">
        <v>0</v>
      </c>
      <c r="K279">
        <v>0</v>
      </c>
      <c r="L279" t="s">
        <v>3</v>
      </c>
      <c r="M279" t="s">
        <v>3</v>
      </c>
      <c r="N279">
        <v>0</v>
      </c>
    </row>
    <row r="280" spans="1:27" x14ac:dyDescent="0.2">
      <c r="A280">
        <v>70</v>
      </c>
      <c r="B280">
        <v>1</v>
      </c>
      <c r="D280">
        <v>11</v>
      </c>
      <c r="E280" t="s">
        <v>443</v>
      </c>
      <c r="F280" t="s">
        <v>444</v>
      </c>
      <c r="G280">
        <v>1.2</v>
      </c>
      <c r="H280">
        <v>0</v>
      </c>
      <c r="I280" t="s">
        <v>3</v>
      </c>
      <c r="J280">
        <v>0</v>
      </c>
      <c r="K280">
        <v>0</v>
      </c>
      <c r="L280" t="s">
        <v>3</v>
      </c>
      <c r="M280" t="s">
        <v>3</v>
      </c>
      <c r="N280">
        <v>0</v>
      </c>
    </row>
    <row r="281" spans="1:27" x14ac:dyDescent="0.2">
      <c r="A281">
        <v>70</v>
      </c>
      <c r="B281">
        <v>1</v>
      </c>
      <c r="D281">
        <v>12</v>
      </c>
      <c r="E281" t="s">
        <v>445</v>
      </c>
      <c r="F281" t="s">
        <v>446</v>
      </c>
      <c r="G281">
        <v>0</v>
      </c>
      <c r="H281">
        <v>0</v>
      </c>
      <c r="I281" t="s">
        <v>3</v>
      </c>
      <c r="J281">
        <v>0</v>
      </c>
      <c r="K281">
        <v>0</v>
      </c>
      <c r="L281" t="s">
        <v>3</v>
      </c>
      <c r="M281" t="s">
        <v>3</v>
      </c>
      <c r="N281">
        <v>0</v>
      </c>
    </row>
    <row r="282" spans="1:27" x14ac:dyDescent="0.2">
      <c r="A282">
        <v>70</v>
      </c>
      <c r="B282">
        <v>1</v>
      </c>
      <c r="D282">
        <v>13</v>
      </c>
      <c r="E282" t="s">
        <v>447</v>
      </c>
      <c r="F282" t="s">
        <v>448</v>
      </c>
      <c r="G282">
        <v>0.94</v>
      </c>
      <c r="H282">
        <v>0</v>
      </c>
      <c r="I282" t="s">
        <v>3</v>
      </c>
      <c r="J282">
        <v>0</v>
      </c>
      <c r="K282">
        <v>0</v>
      </c>
      <c r="L282" t="s">
        <v>3</v>
      </c>
      <c r="M282" t="s">
        <v>3</v>
      </c>
      <c r="N282">
        <v>0</v>
      </c>
    </row>
    <row r="284" spans="1:27" x14ac:dyDescent="0.2">
      <c r="A284">
        <v>-1</v>
      </c>
    </row>
    <row r="286" spans="1:27" x14ac:dyDescent="0.2">
      <c r="A286" s="3">
        <v>75</v>
      </c>
      <c r="B286" s="3" t="s">
        <v>449</v>
      </c>
      <c r="C286" s="3">
        <v>2018</v>
      </c>
      <c r="D286" s="3">
        <v>0</v>
      </c>
      <c r="E286" s="3">
        <v>5</v>
      </c>
      <c r="F286" s="3"/>
      <c r="G286" s="3">
        <v>0</v>
      </c>
      <c r="H286" s="3">
        <v>1</v>
      </c>
      <c r="I286" s="3">
        <v>0</v>
      </c>
      <c r="J286" s="3">
        <v>3</v>
      </c>
      <c r="K286" s="3">
        <v>0</v>
      </c>
      <c r="L286" s="3">
        <v>0</v>
      </c>
      <c r="M286" s="3">
        <v>0</v>
      </c>
      <c r="N286" s="3">
        <v>35896806</v>
      </c>
      <c r="O286" s="3">
        <v>1</v>
      </c>
    </row>
    <row r="287" spans="1:27" x14ac:dyDescent="0.2">
      <c r="A287" s="5">
        <v>1</v>
      </c>
      <c r="B287" s="5" t="s">
        <v>450</v>
      </c>
      <c r="C287" s="5" t="s">
        <v>451</v>
      </c>
      <c r="D287" s="5">
        <v>2018</v>
      </c>
      <c r="E287" s="5">
        <v>5</v>
      </c>
      <c r="F287" s="5">
        <v>1</v>
      </c>
      <c r="G287" s="5">
        <v>1</v>
      </c>
      <c r="H287" s="5">
        <v>0</v>
      </c>
      <c r="I287" s="5">
        <v>2</v>
      </c>
      <c r="J287" s="5">
        <v>1</v>
      </c>
      <c r="K287" s="5">
        <v>1</v>
      </c>
      <c r="L287" s="5">
        <v>1</v>
      </c>
      <c r="M287" s="5">
        <v>1</v>
      </c>
      <c r="N287" s="5">
        <v>1</v>
      </c>
      <c r="O287" s="5">
        <v>1</v>
      </c>
      <c r="P287" s="5">
        <v>1</v>
      </c>
      <c r="Q287" s="5">
        <v>1</v>
      </c>
      <c r="R287" s="5" t="s">
        <v>3</v>
      </c>
      <c r="S287" s="5" t="s">
        <v>3</v>
      </c>
      <c r="T287" s="5" t="s">
        <v>3</v>
      </c>
      <c r="U287" s="5" t="s">
        <v>3</v>
      </c>
      <c r="V287" s="5" t="s">
        <v>3</v>
      </c>
      <c r="W287" s="5" t="s">
        <v>3</v>
      </c>
      <c r="X287" s="5" t="s">
        <v>3</v>
      </c>
      <c r="Y287" s="5" t="s">
        <v>3</v>
      </c>
      <c r="Z287" s="5" t="s">
        <v>3</v>
      </c>
      <c r="AA287" s="5" t="s">
        <v>3</v>
      </c>
    </row>
    <row r="291" spans="1:5" x14ac:dyDescent="0.2">
      <c r="A291">
        <v>65</v>
      </c>
      <c r="C291">
        <v>1</v>
      </c>
      <c r="D291">
        <v>0</v>
      </c>
      <c r="E291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452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35896806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16</v>
      </c>
      <c r="D16" s="6" t="s">
        <v>6</v>
      </c>
      <c r="E16" s="7">
        <f>(Source!F179)/1000</f>
        <v>304.01679999999999</v>
      </c>
      <c r="F16" s="7">
        <f>(Source!F180)/1000</f>
        <v>300.39934999999997</v>
      </c>
      <c r="G16" s="7">
        <f>(Source!F171)/1000</f>
        <v>0</v>
      </c>
      <c r="H16" s="7">
        <f>(Source!F181)/1000+(Source!F182)/1000</f>
        <v>1.0562400000000001</v>
      </c>
      <c r="I16" s="7">
        <f>E16+F16+G16+H16</f>
        <v>605.47239000000002</v>
      </c>
      <c r="J16" s="7">
        <f>(Source!F177)/1000</f>
        <v>76.181359999999998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464095.27</v>
      </c>
      <c r="AU16" s="7">
        <v>351072.27</v>
      </c>
      <c r="AV16" s="7">
        <v>154585.5</v>
      </c>
      <c r="AW16" s="7">
        <v>0</v>
      </c>
      <c r="AX16" s="7">
        <v>0</v>
      </c>
      <c r="AY16" s="7">
        <v>36841.64</v>
      </c>
      <c r="AZ16" s="7">
        <v>13678.59</v>
      </c>
      <c r="BA16" s="7">
        <v>76181.36</v>
      </c>
      <c r="BB16" s="7">
        <v>304016.8</v>
      </c>
      <c r="BC16" s="7">
        <v>300399.34999999998</v>
      </c>
      <c r="BD16" s="7">
        <v>1056.24</v>
      </c>
      <c r="BE16" s="7">
        <v>0</v>
      </c>
      <c r="BF16" s="7">
        <v>335.71423679999992</v>
      </c>
      <c r="BG16" s="7">
        <v>43.32865919999999</v>
      </c>
      <c r="BH16" s="7">
        <v>0</v>
      </c>
      <c r="BI16" s="7">
        <v>76937.2</v>
      </c>
      <c r="BJ16" s="7">
        <v>47984.800000000003</v>
      </c>
      <c r="BK16" s="7">
        <v>605472.39</v>
      </c>
    </row>
    <row r="17" spans="1:63" x14ac:dyDescent="0.2">
      <c r="A17" s="6">
        <v>3</v>
      </c>
      <c r="B17" s="6">
        <v>2</v>
      </c>
      <c r="C17" s="6" t="s">
        <v>94</v>
      </c>
      <c r="D17" s="6" t="s">
        <v>375</v>
      </c>
      <c r="E17" s="7">
        <f>(Source!F216)/1000</f>
        <v>0</v>
      </c>
      <c r="F17" s="7">
        <f>(Source!F217)/1000</f>
        <v>0</v>
      </c>
      <c r="G17" s="7">
        <f>(Source!F208)/1000</f>
        <v>0</v>
      </c>
      <c r="H17" s="7">
        <f>(Source!F218)/1000+(Source!F219)/1000</f>
        <v>19.204900000000002</v>
      </c>
      <c r="I17" s="7">
        <f>E17+F17+G17+H17</f>
        <v>19.204900000000002</v>
      </c>
      <c r="J17" s="7">
        <f>(Source!F214)/1000</f>
        <v>10.27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10270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10270</v>
      </c>
      <c r="BB17" s="7">
        <v>0</v>
      </c>
      <c r="BC17" s="7">
        <v>0</v>
      </c>
      <c r="BD17" s="7">
        <v>19204.900000000001</v>
      </c>
      <c r="BE17" s="7">
        <v>0</v>
      </c>
      <c r="BF17" s="7">
        <v>31.046399999999998</v>
      </c>
      <c r="BG17" s="7">
        <v>0</v>
      </c>
      <c r="BH17" s="7">
        <v>0</v>
      </c>
      <c r="BI17" s="7">
        <v>5648.5</v>
      </c>
      <c r="BJ17" s="7">
        <v>3286.4</v>
      </c>
      <c r="BK17" s="7">
        <v>19204.900000000001</v>
      </c>
    </row>
    <row r="19" spans="1:63" x14ac:dyDescent="0.2">
      <c r="A19">
        <v>51</v>
      </c>
      <c r="E19" s="8">
        <f>SUMIF(A16:A18,3,E16:E18)</f>
        <v>304.01679999999999</v>
      </c>
      <c r="F19" s="8">
        <f>SUMIF(A16:A18,3,F16:F18)</f>
        <v>300.39934999999997</v>
      </c>
      <c r="G19" s="8">
        <f>SUMIF(A16:A18,3,G16:G18)</f>
        <v>0</v>
      </c>
      <c r="H19" s="8">
        <f>SUMIF(A16:A18,3,H16:H18)</f>
        <v>20.261140000000001</v>
      </c>
      <c r="I19" s="8">
        <f>SUMIF(A16:A18,3,I16:I18)</f>
        <v>624.67728999999997</v>
      </c>
      <c r="J19" s="8">
        <f>SUMIF(A16:A18,3,J16:J18)</f>
        <v>86.451359999999994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474365.27</v>
      </c>
      <c r="G21" s="4" t="s">
        <v>228</v>
      </c>
      <c r="H21" s="4" t="s">
        <v>229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351072.27</v>
      </c>
      <c r="G22" s="4" t="s">
        <v>230</v>
      </c>
      <c r="H22" s="4" t="s">
        <v>231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154585.5</v>
      </c>
      <c r="G23" s="4" t="s">
        <v>232</v>
      </c>
      <c r="H23" s="4" t="s">
        <v>233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196486.77</v>
      </c>
      <c r="G24" s="4" t="s">
        <v>234</v>
      </c>
      <c r="H24" s="4" t="s">
        <v>235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351072.27</v>
      </c>
      <c r="G25" s="4" t="s">
        <v>236</v>
      </c>
      <c r="H25" s="4" t="s">
        <v>237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154585.5</v>
      </c>
      <c r="G26" s="4" t="s">
        <v>238</v>
      </c>
      <c r="H26" s="4" t="s">
        <v>239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196486.77</v>
      </c>
      <c r="G27" s="4" t="s">
        <v>240</v>
      </c>
      <c r="H27" s="4" t="s">
        <v>241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242</v>
      </c>
      <c r="H28" s="4" t="s">
        <v>243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244</v>
      </c>
      <c r="H29" s="4" t="s">
        <v>245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246</v>
      </c>
      <c r="H30" s="4" t="s">
        <v>247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36841.64</v>
      </c>
      <c r="G31" s="4" t="s">
        <v>248</v>
      </c>
      <c r="H31" s="4" t="s">
        <v>249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250</v>
      </c>
      <c r="H32" s="4" t="s">
        <v>251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13678.59</v>
      </c>
      <c r="G33" s="4" t="s">
        <v>252</v>
      </c>
      <c r="H33" s="4" t="s">
        <v>253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86451.36</v>
      </c>
      <c r="G34" s="4" t="s">
        <v>254</v>
      </c>
      <c r="H34" s="4" t="s">
        <v>255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256</v>
      </c>
      <c r="H35" s="4" t="s">
        <v>257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304016.8</v>
      </c>
      <c r="G36" s="4" t="s">
        <v>258</v>
      </c>
      <c r="H36" s="4" t="s">
        <v>259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300399.34999999998</v>
      </c>
      <c r="G37" s="4" t="s">
        <v>260</v>
      </c>
      <c r="H37" s="4" t="s">
        <v>261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20261.14</v>
      </c>
      <c r="G38" s="4" t="s">
        <v>262</v>
      </c>
      <c r="H38" s="4" t="s">
        <v>263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264</v>
      </c>
      <c r="H39" s="4" t="s">
        <v>265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266</v>
      </c>
      <c r="H40" s="4" t="s">
        <v>267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366.76063679999993</v>
      </c>
      <c r="G41" s="4" t="s">
        <v>268</v>
      </c>
      <c r="H41" s="4" t="s">
        <v>269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43.32865919999999</v>
      </c>
      <c r="G42" s="4" t="s">
        <v>270</v>
      </c>
      <c r="H42" s="4" t="s">
        <v>271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272</v>
      </c>
      <c r="H43" s="4" t="s">
        <v>273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82585.7</v>
      </c>
      <c r="G44" s="4" t="s">
        <v>274</v>
      </c>
      <c r="H44" s="4" t="s">
        <v>275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51271.199999999997</v>
      </c>
      <c r="G45" s="4" t="s">
        <v>276</v>
      </c>
      <c r="H45" s="4" t="s">
        <v>277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624677.29</v>
      </c>
      <c r="G46" s="4" t="s">
        <v>278</v>
      </c>
      <c r="H46" s="4" t="s">
        <v>279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449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35896806</v>
      </c>
      <c r="O51" s="3">
        <v>1</v>
      </c>
    </row>
    <row r="52" spans="1:27" x14ac:dyDescent="0.2">
      <c r="A52" s="5">
        <v>1</v>
      </c>
      <c r="B52" s="5" t="s">
        <v>450</v>
      </c>
      <c r="C52" s="5" t="s">
        <v>451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9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ROW(Source!A30)</f>
        <v>30</v>
      </c>
      <c r="B1">
        <v>35896806</v>
      </c>
      <c r="C1">
        <v>35897034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453</v>
      </c>
      <c r="J1" t="s">
        <v>3</v>
      </c>
      <c r="K1" t="s">
        <v>454</v>
      </c>
      <c r="L1">
        <v>1191</v>
      </c>
      <c r="N1">
        <v>1013</v>
      </c>
      <c r="O1" t="s">
        <v>455</v>
      </c>
      <c r="P1" t="s">
        <v>455</v>
      </c>
      <c r="Q1">
        <v>1</v>
      </c>
      <c r="W1">
        <v>0</v>
      </c>
      <c r="X1">
        <v>-200730820</v>
      </c>
      <c r="Y1">
        <v>167.42400000000001</v>
      </c>
      <c r="AA1">
        <v>0</v>
      </c>
      <c r="AB1">
        <v>0</v>
      </c>
      <c r="AC1">
        <v>0</v>
      </c>
      <c r="AD1">
        <v>8.3800000000000008</v>
      </c>
      <c r="AE1">
        <v>0</v>
      </c>
      <c r="AF1">
        <v>0</v>
      </c>
      <c r="AG1">
        <v>0</v>
      </c>
      <c r="AH1">
        <v>8.3800000000000008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139.52000000000001</v>
      </c>
      <c r="AU1" t="s">
        <v>40</v>
      </c>
      <c r="AV1">
        <v>1</v>
      </c>
      <c r="AW1">
        <v>2</v>
      </c>
      <c r="AX1">
        <v>35897041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Y1*Source!I30</f>
        <v>28.930867200000002</v>
      </c>
      <c r="CY1">
        <f>AD1</f>
        <v>8.3800000000000008</v>
      </c>
      <c r="CZ1">
        <f>AH1</f>
        <v>8.3800000000000008</v>
      </c>
      <c r="DA1">
        <f>AL1</f>
        <v>1</v>
      </c>
      <c r="DB1">
        <v>0</v>
      </c>
    </row>
    <row r="2" spans="1:106" x14ac:dyDescent="0.2">
      <c r="A2">
        <f>ROW(Source!A30)</f>
        <v>30</v>
      </c>
      <c r="B2">
        <v>35896806</v>
      </c>
      <c r="C2">
        <v>35897034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456</v>
      </c>
      <c r="J2" t="s">
        <v>3</v>
      </c>
      <c r="K2" t="s">
        <v>457</v>
      </c>
      <c r="L2">
        <v>1191</v>
      </c>
      <c r="N2">
        <v>1013</v>
      </c>
      <c r="O2" t="s">
        <v>455</v>
      </c>
      <c r="P2" t="s">
        <v>455</v>
      </c>
      <c r="Q2">
        <v>1</v>
      </c>
      <c r="W2">
        <v>0</v>
      </c>
      <c r="X2">
        <v>-1417349443</v>
      </c>
      <c r="Y2">
        <v>34.39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34.39</v>
      </c>
      <c r="AU2" t="s">
        <v>3</v>
      </c>
      <c r="AV2">
        <v>2</v>
      </c>
      <c r="AW2">
        <v>2</v>
      </c>
      <c r="AX2">
        <v>35897042</v>
      </c>
      <c r="AY2">
        <v>1</v>
      </c>
      <c r="AZ2">
        <v>2048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5.9425920000000003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35896806</v>
      </c>
      <c r="C3">
        <v>35897034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458</v>
      </c>
      <c r="J3" t="s">
        <v>459</v>
      </c>
      <c r="K3" t="s">
        <v>460</v>
      </c>
      <c r="L3">
        <v>1368</v>
      </c>
      <c r="N3">
        <v>1011</v>
      </c>
      <c r="O3" t="s">
        <v>461</v>
      </c>
      <c r="P3" t="s">
        <v>461</v>
      </c>
      <c r="Q3">
        <v>1</v>
      </c>
      <c r="W3">
        <v>0</v>
      </c>
      <c r="X3">
        <v>645023554</v>
      </c>
      <c r="Y3">
        <v>0.79200000000000004</v>
      </c>
      <c r="AA3">
        <v>0</v>
      </c>
      <c r="AB3">
        <v>123</v>
      </c>
      <c r="AC3">
        <v>13.5</v>
      </c>
      <c r="AD3">
        <v>0</v>
      </c>
      <c r="AE3">
        <v>0</v>
      </c>
      <c r="AF3">
        <v>123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0.66</v>
      </c>
      <c r="AU3" t="s">
        <v>40</v>
      </c>
      <c r="AV3">
        <v>0</v>
      </c>
      <c r="AW3">
        <v>2</v>
      </c>
      <c r="AX3">
        <v>35897043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0.13685760000000002</v>
      </c>
      <c r="CY3">
        <f>AB3</f>
        <v>123</v>
      </c>
      <c r="CZ3">
        <f>AF3</f>
        <v>123</v>
      </c>
      <c r="DA3">
        <f>AJ3</f>
        <v>1</v>
      </c>
      <c r="DB3">
        <v>0</v>
      </c>
    </row>
    <row r="4" spans="1:106" x14ac:dyDescent="0.2">
      <c r="A4">
        <f>ROW(Source!A30)</f>
        <v>30</v>
      </c>
      <c r="B4">
        <v>35896806</v>
      </c>
      <c r="C4">
        <v>35897034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462</v>
      </c>
      <c r="J4" t="s">
        <v>463</v>
      </c>
      <c r="K4" t="s">
        <v>464</v>
      </c>
      <c r="L4">
        <v>1368</v>
      </c>
      <c r="N4">
        <v>1011</v>
      </c>
      <c r="O4" t="s">
        <v>461</v>
      </c>
      <c r="P4" t="s">
        <v>461</v>
      </c>
      <c r="Q4">
        <v>1</v>
      </c>
      <c r="W4">
        <v>0</v>
      </c>
      <c r="X4">
        <v>-1718674368</v>
      </c>
      <c r="Y4">
        <v>40.379999999999995</v>
      </c>
      <c r="AA4">
        <v>0</v>
      </c>
      <c r="AB4">
        <v>111.99</v>
      </c>
      <c r="AC4">
        <v>13.5</v>
      </c>
      <c r="AD4">
        <v>0</v>
      </c>
      <c r="AE4">
        <v>0</v>
      </c>
      <c r="AF4">
        <v>111.99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33.65</v>
      </c>
      <c r="AU4" t="s">
        <v>40</v>
      </c>
      <c r="AV4">
        <v>0</v>
      </c>
      <c r="AW4">
        <v>2</v>
      </c>
      <c r="AX4">
        <v>35897044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6.9776639999999999</v>
      </c>
      <c r="CY4">
        <f>AB4</f>
        <v>111.99</v>
      </c>
      <c r="CZ4">
        <f>AF4</f>
        <v>111.99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35896806</v>
      </c>
      <c r="C5">
        <v>35897034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465</v>
      </c>
      <c r="J5" t="s">
        <v>466</v>
      </c>
      <c r="K5" t="s">
        <v>467</v>
      </c>
      <c r="L5">
        <v>1368</v>
      </c>
      <c r="N5">
        <v>1011</v>
      </c>
      <c r="O5" t="s">
        <v>461</v>
      </c>
      <c r="P5" t="s">
        <v>461</v>
      </c>
      <c r="Q5">
        <v>1</v>
      </c>
      <c r="W5">
        <v>0</v>
      </c>
      <c r="X5">
        <v>1225731627</v>
      </c>
      <c r="Y5">
        <v>9.6000000000000002E-2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0.08</v>
      </c>
      <c r="AU5" t="s">
        <v>40</v>
      </c>
      <c r="AV5">
        <v>0</v>
      </c>
      <c r="AW5">
        <v>2</v>
      </c>
      <c r="AX5">
        <v>35897045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1.6588800000000001E-2</v>
      </c>
      <c r="CY5">
        <f>AB5</f>
        <v>89.99</v>
      </c>
      <c r="CZ5">
        <f>AF5</f>
        <v>89.99</v>
      </c>
      <c r="DA5">
        <f>AJ5</f>
        <v>1</v>
      </c>
      <c r="DB5">
        <v>0</v>
      </c>
    </row>
    <row r="6" spans="1:106" x14ac:dyDescent="0.2">
      <c r="A6">
        <f>ROW(Source!A30)</f>
        <v>30</v>
      </c>
      <c r="B6">
        <v>35896806</v>
      </c>
      <c r="C6">
        <v>35897034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83</v>
      </c>
      <c r="J6" t="s">
        <v>85</v>
      </c>
      <c r="K6" t="s">
        <v>84</v>
      </c>
      <c r="L6">
        <v>1339</v>
      </c>
      <c r="N6">
        <v>1007</v>
      </c>
      <c r="O6" t="s">
        <v>50</v>
      </c>
      <c r="P6" t="s">
        <v>50</v>
      </c>
      <c r="Q6">
        <v>1</v>
      </c>
      <c r="W6">
        <v>0</v>
      </c>
      <c r="X6">
        <v>-35545874</v>
      </c>
      <c r="Y6">
        <v>1.18</v>
      </c>
      <c r="AA6">
        <v>569.17999999999995</v>
      </c>
      <c r="AB6">
        <v>0</v>
      </c>
      <c r="AC6">
        <v>0</v>
      </c>
      <c r="AD6">
        <v>0</v>
      </c>
      <c r="AE6">
        <v>55.26</v>
      </c>
      <c r="AF6">
        <v>0</v>
      </c>
      <c r="AG6">
        <v>0</v>
      </c>
      <c r="AH6">
        <v>0</v>
      </c>
      <c r="AI6">
        <v>10.3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1.18</v>
      </c>
      <c r="AU6" t="s">
        <v>3</v>
      </c>
      <c r="AV6">
        <v>0</v>
      </c>
      <c r="AW6">
        <v>2</v>
      </c>
      <c r="AX6">
        <v>35897046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0.203904</v>
      </c>
      <c r="CY6">
        <f>AA6</f>
        <v>569.17999999999995</v>
      </c>
      <c r="CZ6">
        <f>AE6</f>
        <v>55.26</v>
      </c>
      <c r="DA6">
        <f>AI6</f>
        <v>10.3</v>
      </c>
      <c r="DB6">
        <v>0</v>
      </c>
    </row>
    <row r="7" spans="1:106" x14ac:dyDescent="0.2">
      <c r="A7">
        <f>ROW(Source!A32)</f>
        <v>32</v>
      </c>
      <c r="B7">
        <v>35896806</v>
      </c>
      <c r="C7">
        <v>35897049</v>
      </c>
      <c r="D7">
        <v>31705604</v>
      </c>
      <c r="E7">
        <v>1</v>
      </c>
      <c r="F7">
        <v>1</v>
      </c>
      <c r="G7">
        <v>1</v>
      </c>
      <c r="H7">
        <v>1</v>
      </c>
      <c r="I7" t="s">
        <v>468</v>
      </c>
      <c r="J7" t="s">
        <v>3</v>
      </c>
      <c r="K7" t="s">
        <v>469</v>
      </c>
      <c r="L7">
        <v>1191</v>
      </c>
      <c r="N7">
        <v>1013</v>
      </c>
      <c r="O7" t="s">
        <v>455</v>
      </c>
      <c r="P7" t="s">
        <v>455</v>
      </c>
      <c r="Q7">
        <v>1</v>
      </c>
      <c r="W7">
        <v>0</v>
      </c>
      <c r="X7">
        <v>1430930646</v>
      </c>
      <c r="Y7">
        <v>45.911999999999999</v>
      </c>
      <c r="AA7">
        <v>0</v>
      </c>
      <c r="AB7">
        <v>0</v>
      </c>
      <c r="AC7">
        <v>0</v>
      </c>
      <c r="AD7">
        <v>8.24</v>
      </c>
      <c r="AE7">
        <v>0</v>
      </c>
      <c r="AF7">
        <v>0</v>
      </c>
      <c r="AG7">
        <v>0</v>
      </c>
      <c r="AH7">
        <v>8.24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38.26</v>
      </c>
      <c r="AU7" t="s">
        <v>40</v>
      </c>
      <c r="AV7">
        <v>1</v>
      </c>
      <c r="AW7">
        <v>2</v>
      </c>
      <c r="AX7">
        <v>35897056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7.9335936</v>
      </c>
      <c r="CY7">
        <f>AD7</f>
        <v>8.24</v>
      </c>
      <c r="CZ7">
        <f>AH7</f>
        <v>8.24</v>
      </c>
      <c r="DA7">
        <f>AL7</f>
        <v>1</v>
      </c>
      <c r="DB7">
        <v>0</v>
      </c>
    </row>
    <row r="8" spans="1:106" x14ac:dyDescent="0.2">
      <c r="A8">
        <f>ROW(Source!A32)</f>
        <v>32</v>
      </c>
      <c r="B8">
        <v>35896806</v>
      </c>
      <c r="C8">
        <v>35897049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456</v>
      </c>
      <c r="J8" t="s">
        <v>3</v>
      </c>
      <c r="K8" t="s">
        <v>457</v>
      </c>
      <c r="L8">
        <v>1191</v>
      </c>
      <c r="N8">
        <v>1013</v>
      </c>
      <c r="O8" t="s">
        <v>455</v>
      </c>
      <c r="P8" t="s">
        <v>455</v>
      </c>
      <c r="Q8">
        <v>1</v>
      </c>
      <c r="W8">
        <v>0</v>
      </c>
      <c r="X8">
        <v>-1417349443</v>
      </c>
      <c r="Y8">
        <v>29.58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29.58</v>
      </c>
      <c r="AU8" t="s">
        <v>3</v>
      </c>
      <c r="AV8">
        <v>2</v>
      </c>
      <c r="AW8">
        <v>2</v>
      </c>
      <c r="AX8">
        <v>35897057</v>
      </c>
      <c r="AY8">
        <v>1</v>
      </c>
      <c r="AZ8">
        <v>2048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5.1114240000000004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ROW(Source!A32)</f>
        <v>32</v>
      </c>
      <c r="B9">
        <v>35896806</v>
      </c>
      <c r="C9">
        <v>35897049</v>
      </c>
      <c r="D9">
        <v>31518461</v>
      </c>
      <c r="E9">
        <v>1</v>
      </c>
      <c r="F9">
        <v>1</v>
      </c>
      <c r="G9">
        <v>1</v>
      </c>
      <c r="H9">
        <v>2</v>
      </c>
      <c r="I9" t="s">
        <v>458</v>
      </c>
      <c r="J9" t="s">
        <v>459</v>
      </c>
      <c r="K9" t="s">
        <v>460</v>
      </c>
      <c r="L9">
        <v>1368</v>
      </c>
      <c r="N9">
        <v>1011</v>
      </c>
      <c r="O9" t="s">
        <v>461</v>
      </c>
      <c r="P9" t="s">
        <v>461</v>
      </c>
      <c r="Q9">
        <v>1</v>
      </c>
      <c r="W9">
        <v>0</v>
      </c>
      <c r="X9">
        <v>645023554</v>
      </c>
      <c r="Y9">
        <v>0.372</v>
      </c>
      <c r="AA9">
        <v>0</v>
      </c>
      <c r="AB9">
        <v>123</v>
      </c>
      <c r="AC9">
        <v>13.5</v>
      </c>
      <c r="AD9">
        <v>0</v>
      </c>
      <c r="AE9">
        <v>0</v>
      </c>
      <c r="AF9">
        <v>123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0.31</v>
      </c>
      <c r="AU9" t="s">
        <v>40</v>
      </c>
      <c r="AV9">
        <v>0</v>
      </c>
      <c r="AW9">
        <v>2</v>
      </c>
      <c r="AX9">
        <v>35897058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6.4281600000000008E-2</v>
      </c>
      <c r="CY9">
        <f>AB9</f>
        <v>123</v>
      </c>
      <c r="CZ9">
        <f>AF9</f>
        <v>123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35896806</v>
      </c>
      <c r="C10">
        <v>35897049</v>
      </c>
      <c r="D10">
        <v>31519244</v>
      </c>
      <c r="E10">
        <v>1</v>
      </c>
      <c r="F10">
        <v>1</v>
      </c>
      <c r="G10">
        <v>1</v>
      </c>
      <c r="H10">
        <v>2</v>
      </c>
      <c r="I10" t="s">
        <v>462</v>
      </c>
      <c r="J10" t="s">
        <v>463</v>
      </c>
      <c r="K10" t="s">
        <v>464</v>
      </c>
      <c r="L10">
        <v>1368</v>
      </c>
      <c r="N10">
        <v>1011</v>
      </c>
      <c r="O10" t="s">
        <v>461</v>
      </c>
      <c r="P10" t="s">
        <v>461</v>
      </c>
      <c r="Q10">
        <v>1</v>
      </c>
      <c r="W10">
        <v>0</v>
      </c>
      <c r="X10">
        <v>-1718674368</v>
      </c>
      <c r="Y10">
        <v>18.167999999999999</v>
      </c>
      <c r="AA10">
        <v>0</v>
      </c>
      <c r="AB10">
        <v>111.99</v>
      </c>
      <c r="AC10">
        <v>13.5</v>
      </c>
      <c r="AD10">
        <v>0</v>
      </c>
      <c r="AE10">
        <v>0</v>
      </c>
      <c r="AF10">
        <v>111.99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15.14</v>
      </c>
      <c r="AU10" t="s">
        <v>40</v>
      </c>
      <c r="AV10">
        <v>0</v>
      </c>
      <c r="AW10">
        <v>2</v>
      </c>
      <c r="AX10">
        <v>35897059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3.1394304000000002</v>
      </c>
      <c r="CY10">
        <f>AB10</f>
        <v>111.99</v>
      </c>
      <c r="CZ10">
        <f>AF10</f>
        <v>111.99</v>
      </c>
      <c r="DA10">
        <f>AJ10</f>
        <v>1</v>
      </c>
      <c r="DB10">
        <v>0</v>
      </c>
    </row>
    <row r="11" spans="1:106" x14ac:dyDescent="0.2">
      <c r="A11">
        <f>ROW(Source!A32)</f>
        <v>32</v>
      </c>
      <c r="B11">
        <v>35896806</v>
      </c>
      <c r="C11">
        <v>35897049</v>
      </c>
      <c r="D11">
        <v>31520575</v>
      </c>
      <c r="E11">
        <v>1</v>
      </c>
      <c r="F11">
        <v>1</v>
      </c>
      <c r="G11">
        <v>1</v>
      </c>
      <c r="H11">
        <v>2</v>
      </c>
      <c r="I11" t="s">
        <v>470</v>
      </c>
      <c r="J11" t="s">
        <v>471</v>
      </c>
      <c r="K11" t="s">
        <v>472</v>
      </c>
      <c r="L11">
        <v>1368</v>
      </c>
      <c r="N11">
        <v>1011</v>
      </c>
      <c r="O11" t="s">
        <v>461</v>
      </c>
      <c r="P11" t="s">
        <v>461</v>
      </c>
      <c r="Q11">
        <v>1</v>
      </c>
      <c r="W11">
        <v>0</v>
      </c>
      <c r="X11">
        <v>529073949</v>
      </c>
      <c r="Y11">
        <v>0.48</v>
      </c>
      <c r="AA11">
        <v>0</v>
      </c>
      <c r="AB11">
        <v>110</v>
      </c>
      <c r="AC11">
        <v>11.6</v>
      </c>
      <c r="AD11">
        <v>0</v>
      </c>
      <c r="AE11">
        <v>0</v>
      </c>
      <c r="AF11">
        <v>110</v>
      </c>
      <c r="AG11">
        <v>11.6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0.4</v>
      </c>
      <c r="AU11" t="s">
        <v>40</v>
      </c>
      <c r="AV11">
        <v>0</v>
      </c>
      <c r="AW11">
        <v>2</v>
      </c>
      <c r="AX11">
        <v>35897060</v>
      </c>
      <c r="AY11">
        <v>1</v>
      </c>
      <c r="AZ11">
        <v>0</v>
      </c>
      <c r="BA11">
        <v>12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8.2944000000000004E-2</v>
      </c>
      <c r="CY11">
        <f>AB11</f>
        <v>110</v>
      </c>
      <c r="CZ11">
        <f>AF11</f>
        <v>110</v>
      </c>
      <c r="DA11">
        <f>AJ11</f>
        <v>1</v>
      </c>
      <c r="DB11">
        <v>0</v>
      </c>
    </row>
    <row r="12" spans="1:106" x14ac:dyDescent="0.2">
      <c r="A12">
        <f>ROW(Source!A32)</f>
        <v>32</v>
      </c>
      <c r="B12">
        <v>35896806</v>
      </c>
      <c r="C12">
        <v>35897049</v>
      </c>
      <c r="D12">
        <v>31520646</v>
      </c>
      <c r="E12">
        <v>1</v>
      </c>
      <c r="F12">
        <v>1</v>
      </c>
      <c r="G12">
        <v>1</v>
      </c>
      <c r="H12">
        <v>2</v>
      </c>
      <c r="I12" t="s">
        <v>473</v>
      </c>
      <c r="J12" t="s">
        <v>474</v>
      </c>
      <c r="K12" t="s">
        <v>475</v>
      </c>
      <c r="L12">
        <v>1368</v>
      </c>
      <c r="N12">
        <v>1011</v>
      </c>
      <c r="O12" t="s">
        <v>461</v>
      </c>
      <c r="P12" t="s">
        <v>461</v>
      </c>
      <c r="Q12">
        <v>1</v>
      </c>
      <c r="W12">
        <v>0</v>
      </c>
      <c r="X12">
        <v>1372534845</v>
      </c>
      <c r="Y12">
        <v>16.475999999999999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13.73</v>
      </c>
      <c r="AU12" t="s">
        <v>40</v>
      </c>
      <c r="AV12">
        <v>0</v>
      </c>
      <c r="AW12">
        <v>2</v>
      </c>
      <c r="AX12">
        <v>35897061</v>
      </c>
      <c r="AY12">
        <v>1</v>
      </c>
      <c r="AZ12">
        <v>0</v>
      </c>
      <c r="BA12">
        <v>13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2.8470528000000002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35896806</v>
      </c>
      <c r="C13">
        <v>35897063</v>
      </c>
      <c r="D13">
        <v>31703848</v>
      </c>
      <c r="E13">
        <v>1</v>
      </c>
      <c r="F13">
        <v>1</v>
      </c>
      <c r="G13">
        <v>1</v>
      </c>
      <c r="H13">
        <v>1</v>
      </c>
      <c r="I13" t="s">
        <v>476</v>
      </c>
      <c r="J13" t="s">
        <v>3</v>
      </c>
      <c r="K13" t="s">
        <v>477</v>
      </c>
      <c r="L13">
        <v>1191</v>
      </c>
      <c r="N13">
        <v>1013</v>
      </c>
      <c r="O13" t="s">
        <v>455</v>
      </c>
      <c r="P13" t="s">
        <v>455</v>
      </c>
      <c r="Q13">
        <v>1</v>
      </c>
      <c r="W13">
        <v>0</v>
      </c>
      <c r="X13">
        <v>735429535</v>
      </c>
      <c r="Y13">
        <v>184.79999999999998</v>
      </c>
      <c r="AA13">
        <v>0</v>
      </c>
      <c r="AB13">
        <v>0</v>
      </c>
      <c r="AC13">
        <v>0</v>
      </c>
      <c r="AD13">
        <v>7.8</v>
      </c>
      <c r="AE13">
        <v>0</v>
      </c>
      <c r="AF13">
        <v>0</v>
      </c>
      <c r="AG13">
        <v>0</v>
      </c>
      <c r="AH13">
        <v>7.8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154</v>
      </c>
      <c r="AU13" t="s">
        <v>40</v>
      </c>
      <c r="AV13">
        <v>1</v>
      </c>
      <c r="AW13">
        <v>2</v>
      </c>
      <c r="AX13">
        <v>35897065</v>
      </c>
      <c r="AY13">
        <v>1</v>
      </c>
      <c r="AZ13">
        <v>0</v>
      </c>
      <c r="BA13">
        <v>14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59.135999999999996</v>
      </c>
      <c r="CY13">
        <f>AD13</f>
        <v>7.8</v>
      </c>
      <c r="CZ13">
        <f>AH13</f>
        <v>7.8</v>
      </c>
      <c r="DA13">
        <f>AL13</f>
        <v>1</v>
      </c>
      <c r="DB13">
        <v>0</v>
      </c>
    </row>
    <row r="14" spans="1:106" x14ac:dyDescent="0.2">
      <c r="A14">
        <f>ROW(Source!A35)</f>
        <v>35</v>
      </c>
      <c r="B14">
        <v>35896806</v>
      </c>
      <c r="C14">
        <v>35897066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478</v>
      </c>
      <c r="J14" t="s">
        <v>3</v>
      </c>
      <c r="K14" t="s">
        <v>479</v>
      </c>
      <c r="L14">
        <v>1191</v>
      </c>
      <c r="N14">
        <v>1013</v>
      </c>
      <c r="O14" t="s">
        <v>455</v>
      </c>
      <c r="P14" t="s">
        <v>455</v>
      </c>
      <c r="Q14">
        <v>1</v>
      </c>
      <c r="W14">
        <v>0</v>
      </c>
      <c r="X14">
        <v>1069510174</v>
      </c>
      <c r="Y14">
        <v>6.3599999999999994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5.3</v>
      </c>
      <c r="AU14" t="s">
        <v>40</v>
      </c>
      <c r="AV14">
        <v>1</v>
      </c>
      <c r="AW14">
        <v>2</v>
      </c>
      <c r="AX14">
        <v>35897071</v>
      </c>
      <c r="AY14">
        <v>1</v>
      </c>
      <c r="AZ14">
        <v>0</v>
      </c>
      <c r="BA14">
        <v>15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Y14*Source!I35</f>
        <v>3.1799999999999997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ROW(Source!A35)</f>
        <v>35</v>
      </c>
      <c r="B15">
        <v>35896806</v>
      </c>
      <c r="C15">
        <v>35897066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456</v>
      </c>
      <c r="J15" t="s">
        <v>3</v>
      </c>
      <c r="K15" t="s">
        <v>457</v>
      </c>
      <c r="L15">
        <v>1191</v>
      </c>
      <c r="N15">
        <v>1013</v>
      </c>
      <c r="O15" t="s">
        <v>455</v>
      </c>
      <c r="P15" t="s">
        <v>455</v>
      </c>
      <c r="Q15">
        <v>1</v>
      </c>
      <c r="W15">
        <v>0</v>
      </c>
      <c r="X15">
        <v>-1417349443</v>
      </c>
      <c r="Y15">
        <v>3.9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3.9</v>
      </c>
      <c r="AU15" t="s">
        <v>3</v>
      </c>
      <c r="AV15">
        <v>2</v>
      </c>
      <c r="AW15">
        <v>2</v>
      </c>
      <c r="AX15">
        <v>35897072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Y15*Source!I35</f>
        <v>1.95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ROW(Source!A35)</f>
        <v>35</v>
      </c>
      <c r="B16">
        <v>35896806</v>
      </c>
      <c r="C16">
        <v>35897066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473</v>
      </c>
      <c r="J16" t="s">
        <v>474</v>
      </c>
      <c r="K16" t="s">
        <v>475</v>
      </c>
      <c r="L16">
        <v>1368</v>
      </c>
      <c r="N16">
        <v>1011</v>
      </c>
      <c r="O16" t="s">
        <v>461</v>
      </c>
      <c r="P16" t="s">
        <v>461</v>
      </c>
      <c r="Q16">
        <v>1</v>
      </c>
      <c r="W16">
        <v>0</v>
      </c>
      <c r="X16">
        <v>1372534845</v>
      </c>
      <c r="Y16">
        <v>4.68</v>
      </c>
      <c r="AA16">
        <v>0</v>
      </c>
      <c r="AB16">
        <v>65.709999999999994</v>
      </c>
      <c r="AC16">
        <v>11.6</v>
      </c>
      <c r="AD16">
        <v>0</v>
      </c>
      <c r="AE16">
        <v>0</v>
      </c>
      <c r="AF16">
        <v>65.709999999999994</v>
      </c>
      <c r="AG16">
        <v>11.6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3.9</v>
      </c>
      <c r="AU16" t="s">
        <v>40</v>
      </c>
      <c r="AV16">
        <v>0</v>
      </c>
      <c r="AW16">
        <v>2</v>
      </c>
      <c r="AX16">
        <v>35897073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Y16*Source!I35</f>
        <v>2.34</v>
      </c>
      <c r="CY16">
        <f>AB16</f>
        <v>65.709999999999994</v>
      </c>
      <c r="CZ16">
        <f>AF16</f>
        <v>65.709999999999994</v>
      </c>
      <c r="DA16">
        <f>AJ16</f>
        <v>1</v>
      </c>
      <c r="DB16">
        <v>0</v>
      </c>
    </row>
    <row r="17" spans="1:106" x14ac:dyDescent="0.2">
      <c r="A17">
        <f>ROW(Source!A35)</f>
        <v>35</v>
      </c>
      <c r="B17">
        <v>35896806</v>
      </c>
      <c r="C17">
        <v>35897066</v>
      </c>
      <c r="D17">
        <v>31435925</v>
      </c>
      <c r="E17">
        <v>17</v>
      </c>
      <c r="F17">
        <v>1</v>
      </c>
      <c r="G17">
        <v>1</v>
      </c>
      <c r="H17">
        <v>3</v>
      </c>
      <c r="I17" t="s">
        <v>480</v>
      </c>
      <c r="J17" t="s">
        <v>3</v>
      </c>
      <c r="K17" t="s">
        <v>481</v>
      </c>
      <c r="L17">
        <v>1374</v>
      </c>
      <c r="N17">
        <v>1013</v>
      </c>
      <c r="O17" t="s">
        <v>482</v>
      </c>
      <c r="P17" t="s">
        <v>482</v>
      </c>
      <c r="Q17">
        <v>1</v>
      </c>
      <c r="W17">
        <v>0</v>
      </c>
      <c r="X17">
        <v>-1731369543</v>
      </c>
      <c r="Y17">
        <v>1.02</v>
      </c>
      <c r="AA17">
        <v>1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1.02</v>
      </c>
      <c r="AU17" t="s">
        <v>3</v>
      </c>
      <c r="AV17">
        <v>0</v>
      </c>
      <c r="AW17">
        <v>2</v>
      </c>
      <c r="AX17">
        <v>35897074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0.51</v>
      </c>
      <c r="CY17">
        <f>AA17</f>
        <v>1</v>
      </c>
      <c r="CZ17">
        <f>AE17</f>
        <v>1</v>
      </c>
      <c r="DA17">
        <f>AI17</f>
        <v>1</v>
      </c>
      <c r="DB17">
        <v>0</v>
      </c>
    </row>
    <row r="18" spans="1:106" x14ac:dyDescent="0.2">
      <c r="A18">
        <f>ROW(Source!A36)</f>
        <v>36</v>
      </c>
      <c r="B18">
        <v>35896806</v>
      </c>
      <c r="C18">
        <v>35897075</v>
      </c>
      <c r="D18">
        <v>31709886</v>
      </c>
      <c r="E18">
        <v>1</v>
      </c>
      <c r="F18">
        <v>1</v>
      </c>
      <c r="G18">
        <v>1</v>
      </c>
      <c r="H18">
        <v>1</v>
      </c>
      <c r="I18" t="s">
        <v>478</v>
      </c>
      <c r="J18" t="s">
        <v>3</v>
      </c>
      <c r="K18" t="s">
        <v>479</v>
      </c>
      <c r="L18">
        <v>1191</v>
      </c>
      <c r="N18">
        <v>1013</v>
      </c>
      <c r="O18" t="s">
        <v>455</v>
      </c>
      <c r="P18" t="s">
        <v>455</v>
      </c>
      <c r="Q18">
        <v>1</v>
      </c>
      <c r="W18">
        <v>0</v>
      </c>
      <c r="X18">
        <v>1069510174</v>
      </c>
      <c r="Y18">
        <v>2.3879999999999999</v>
      </c>
      <c r="AA18">
        <v>0</v>
      </c>
      <c r="AB18">
        <v>0</v>
      </c>
      <c r="AC18">
        <v>0</v>
      </c>
      <c r="AD18">
        <v>9.6199999999999992</v>
      </c>
      <c r="AE18">
        <v>0</v>
      </c>
      <c r="AF18">
        <v>0</v>
      </c>
      <c r="AG18">
        <v>0</v>
      </c>
      <c r="AH18">
        <v>9.6199999999999992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1.99</v>
      </c>
      <c r="AU18" t="s">
        <v>40</v>
      </c>
      <c r="AV18">
        <v>1</v>
      </c>
      <c r="AW18">
        <v>2</v>
      </c>
      <c r="AX18">
        <v>35897080</v>
      </c>
      <c r="AY18">
        <v>1</v>
      </c>
      <c r="AZ18">
        <v>0</v>
      </c>
      <c r="BA18">
        <v>19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Y18*Source!I36</f>
        <v>7.1639999999999997</v>
      </c>
      <c r="CY18">
        <f>AD18</f>
        <v>9.6199999999999992</v>
      </c>
      <c r="CZ18">
        <f>AH18</f>
        <v>9.6199999999999992</v>
      </c>
      <c r="DA18">
        <f>AL18</f>
        <v>1</v>
      </c>
      <c r="DB18">
        <v>0</v>
      </c>
    </row>
    <row r="19" spans="1:106" x14ac:dyDescent="0.2">
      <c r="A19">
        <f>ROW(Source!A36)</f>
        <v>36</v>
      </c>
      <c r="B19">
        <v>35896806</v>
      </c>
      <c r="C19">
        <v>35897075</v>
      </c>
      <c r="D19">
        <v>31703727</v>
      </c>
      <c r="E19">
        <v>1</v>
      </c>
      <c r="F19">
        <v>1</v>
      </c>
      <c r="G19">
        <v>1</v>
      </c>
      <c r="H19">
        <v>1</v>
      </c>
      <c r="I19" t="s">
        <v>456</v>
      </c>
      <c r="J19" t="s">
        <v>3</v>
      </c>
      <c r="K19" t="s">
        <v>457</v>
      </c>
      <c r="L19">
        <v>1191</v>
      </c>
      <c r="N19">
        <v>1013</v>
      </c>
      <c r="O19" t="s">
        <v>455</v>
      </c>
      <c r="P19" t="s">
        <v>455</v>
      </c>
      <c r="Q19">
        <v>1</v>
      </c>
      <c r="W19">
        <v>0</v>
      </c>
      <c r="X19">
        <v>-1417349443</v>
      </c>
      <c r="Y19">
        <v>0.08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0.08</v>
      </c>
      <c r="AU19" t="s">
        <v>3</v>
      </c>
      <c r="AV19">
        <v>2</v>
      </c>
      <c r="AW19">
        <v>2</v>
      </c>
      <c r="AX19">
        <v>35897081</v>
      </c>
      <c r="AY19">
        <v>1</v>
      </c>
      <c r="AZ19">
        <v>2048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Y19*Source!I36</f>
        <v>0.24</v>
      </c>
      <c r="CY19">
        <f>AD19</f>
        <v>0</v>
      </c>
      <c r="CZ19">
        <f>AH19</f>
        <v>0</v>
      </c>
      <c r="DA19">
        <f>AL19</f>
        <v>1</v>
      </c>
      <c r="DB19">
        <v>0</v>
      </c>
    </row>
    <row r="20" spans="1:106" x14ac:dyDescent="0.2">
      <c r="A20">
        <f>ROW(Source!A36)</f>
        <v>36</v>
      </c>
      <c r="B20">
        <v>35896806</v>
      </c>
      <c r="C20">
        <v>35897075</v>
      </c>
      <c r="D20">
        <v>31520646</v>
      </c>
      <c r="E20">
        <v>1</v>
      </c>
      <c r="F20">
        <v>1</v>
      </c>
      <c r="G20">
        <v>1</v>
      </c>
      <c r="H20">
        <v>2</v>
      </c>
      <c r="I20" t="s">
        <v>473</v>
      </c>
      <c r="J20" t="s">
        <v>474</v>
      </c>
      <c r="K20" t="s">
        <v>475</v>
      </c>
      <c r="L20">
        <v>1368</v>
      </c>
      <c r="N20">
        <v>1011</v>
      </c>
      <c r="O20" t="s">
        <v>461</v>
      </c>
      <c r="P20" t="s">
        <v>461</v>
      </c>
      <c r="Q20">
        <v>1</v>
      </c>
      <c r="W20">
        <v>0</v>
      </c>
      <c r="X20">
        <v>1372534845</v>
      </c>
      <c r="Y20">
        <v>9.6000000000000002E-2</v>
      </c>
      <c r="AA20">
        <v>0</v>
      </c>
      <c r="AB20">
        <v>65.709999999999994</v>
      </c>
      <c r="AC20">
        <v>11.6</v>
      </c>
      <c r="AD20">
        <v>0</v>
      </c>
      <c r="AE20">
        <v>0</v>
      </c>
      <c r="AF20">
        <v>65.709999999999994</v>
      </c>
      <c r="AG20">
        <v>11.6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0.08</v>
      </c>
      <c r="AU20" t="s">
        <v>40</v>
      </c>
      <c r="AV20">
        <v>0</v>
      </c>
      <c r="AW20">
        <v>2</v>
      </c>
      <c r="AX20">
        <v>35897082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Y20*Source!I36</f>
        <v>0.28800000000000003</v>
      </c>
      <c r="CY20">
        <f>AB20</f>
        <v>65.709999999999994</v>
      </c>
      <c r="CZ20">
        <f>AF20</f>
        <v>65.709999999999994</v>
      </c>
      <c r="DA20">
        <f>AJ20</f>
        <v>1</v>
      </c>
      <c r="DB20">
        <v>0</v>
      </c>
    </row>
    <row r="21" spans="1:106" x14ac:dyDescent="0.2">
      <c r="A21">
        <f>ROW(Source!A36)</f>
        <v>36</v>
      </c>
      <c r="B21">
        <v>35896806</v>
      </c>
      <c r="C21">
        <v>35897075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480</v>
      </c>
      <c r="J21" t="s">
        <v>3</v>
      </c>
      <c r="K21" t="s">
        <v>481</v>
      </c>
      <c r="L21">
        <v>1374</v>
      </c>
      <c r="N21">
        <v>1013</v>
      </c>
      <c r="O21" t="s">
        <v>482</v>
      </c>
      <c r="P21" t="s">
        <v>482</v>
      </c>
      <c r="Q21">
        <v>1</v>
      </c>
      <c r="W21">
        <v>0</v>
      </c>
      <c r="X21">
        <v>-1731369543</v>
      </c>
      <c r="Y21">
        <v>0.38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0.38</v>
      </c>
      <c r="AU21" t="s">
        <v>3</v>
      </c>
      <c r="AV21">
        <v>0</v>
      </c>
      <c r="AW21">
        <v>2</v>
      </c>
      <c r="AX21">
        <v>35897083</v>
      </c>
      <c r="AY21">
        <v>1</v>
      </c>
      <c r="AZ21">
        <v>0</v>
      </c>
      <c r="BA21">
        <v>22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Y21*Source!I36</f>
        <v>1.1400000000000001</v>
      </c>
      <c r="CY21">
        <f>AA21</f>
        <v>1</v>
      </c>
      <c r="CZ21">
        <f>AE21</f>
        <v>1</v>
      </c>
      <c r="DA21">
        <f>AI21</f>
        <v>1</v>
      </c>
      <c r="DB21">
        <v>0</v>
      </c>
    </row>
    <row r="22" spans="1:106" x14ac:dyDescent="0.2">
      <c r="A22">
        <f>ROW(Source!A38)</f>
        <v>38</v>
      </c>
      <c r="B22">
        <v>35896806</v>
      </c>
      <c r="C22">
        <v>35897085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478</v>
      </c>
      <c r="J22" t="s">
        <v>3</v>
      </c>
      <c r="K22" t="s">
        <v>479</v>
      </c>
      <c r="L22">
        <v>1191</v>
      </c>
      <c r="N22">
        <v>1013</v>
      </c>
      <c r="O22" t="s">
        <v>455</v>
      </c>
      <c r="P22" t="s">
        <v>455</v>
      </c>
      <c r="Q22">
        <v>1</v>
      </c>
      <c r="W22">
        <v>0</v>
      </c>
      <c r="X22">
        <v>1069510174</v>
      </c>
      <c r="Y22">
        <v>13.212</v>
      </c>
      <c r="AA22">
        <v>0</v>
      </c>
      <c r="AB22">
        <v>0</v>
      </c>
      <c r="AC22">
        <v>0</v>
      </c>
      <c r="AD22">
        <v>9.6199999999999992</v>
      </c>
      <c r="AE22">
        <v>0</v>
      </c>
      <c r="AF22">
        <v>0</v>
      </c>
      <c r="AG22">
        <v>0</v>
      </c>
      <c r="AH22">
        <v>9.6199999999999992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11.01</v>
      </c>
      <c r="AU22" t="s">
        <v>40</v>
      </c>
      <c r="AV22">
        <v>1</v>
      </c>
      <c r="AW22">
        <v>2</v>
      </c>
      <c r="AX22">
        <v>35897099</v>
      </c>
      <c r="AY22">
        <v>1</v>
      </c>
      <c r="AZ22">
        <v>0</v>
      </c>
      <c r="BA22">
        <v>23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Y22*Source!I38</f>
        <v>13.212</v>
      </c>
      <c r="CY22">
        <f>AD22</f>
        <v>9.6199999999999992</v>
      </c>
      <c r="CZ22">
        <f>AH22</f>
        <v>9.6199999999999992</v>
      </c>
      <c r="DA22">
        <f>AL22</f>
        <v>1</v>
      </c>
      <c r="DB22">
        <v>0</v>
      </c>
    </row>
    <row r="23" spans="1:106" x14ac:dyDescent="0.2">
      <c r="A23">
        <f>ROW(Source!A38)</f>
        <v>38</v>
      </c>
      <c r="B23">
        <v>35896806</v>
      </c>
      <c r="C23">
        <v>35897085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456</v>
      </c>
      <c r="J23" t="s">
        <v>3</v>
      </c>
      <c r="K23" t="s">
        <v>457</v>
      </c>
      <c r="L23">
        <v>1191</v>
      </c>
      <c r="N23">
        <v>1013</v>
      </c>
      <c r="O23" t="s">
        <v>455</v>
      </c>
      <c r="P23" t="s">
        <v>455</v>
      </c>
      <c r="Q23">
        <v>1</v>
      </c>
      <c r="W23">
        <v>0</v>
      </c>
      <c r="X23">
        <v>-1417349443</v>
      </c>
      <c r="Y23">
        <v>0.62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0.62</v>
      </c>
      <c r="AU23" t="s">
        <v>3</v>
      </c>
      <c r="AV23">
        <v>2</v>
      </c>
      <c r="AW23">
        <v>2</v>
      </c>
      <c r="AX23">
        <v>35897100</v>
      </c>
      <c r="AY23">
        <v>1</v>
      </c>
      <c r="AZ23">
        <v>2048</v>
      </c>
      <c r="BA23">
        <v>24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Y23*Source!I38</f>
        <v>0.62</v>
      </c>
      <c r="CY23">
        <f>AD23</f>
        <v>0</v>
      </c>
      <c r="CZ23">
        <f>AH23</f>
        <v>0</v>
      </c>
      <c r="DA23">
        <f>AL23</f>
        <v>1</v>
      </c>
      <c r="DB23">
        <v>0</v>
      </c>
    </row>
    <row r="24" spans="1:106" x14ac:dyDescent="0.2">
      <c r="A24">
        <f>ROW(Source!A38)</f>
        <v>38</v>
      </c>
      <c r="B24">
        <v>35896806</v>
      </c>
      <c r="C24">
        <v>35897085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462</v>
      </c>
      <c r="J24" t="s">
        <v>463</v>
      </c>
      <c r="K24" t="s">
        <v>464</v>
      </c>
      <c r="L24">
        <v>1368</v>
      </c>
      <c r="N24">
        <v>1011</v>
      </c>
      <c r="O24" t="s">
        <v>461</v>
      </c>
      <c r="P24" t="s">
        <v>461</v>
      </c>
      <c r="Q24">
        <v>1</v>
      </c>
      <c r="W24">
        <v>0</v>
      </c>
      <c r="X24">
        <v>-1718674368</v>
      </c>
      <c r="Y24">
        <v>0.372</v>
      </c>
      <c r="AA24">
        <v>0</v>
      </c>
      <c r="AB24">
        <v>111.99</v>
      </c>
      <c r="AC24">
        <v>13.5</v>
      </c>
      <c r="AD24">
        <v>0</v>
      </c>
      <c r="AE24">
        <v>0</v>
      </c>
      <c r="AF24">
        <v>111.99</v>
      </c>
      <c r="AG24">
        <v>13.5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0.31</v>
      </c>
      <c r="AU24" t="s">
        <v>40</v>
      </c>
      <c r="AV24">
        <v>0</v>
      </c>
      <c r="AW24">
        <v>2</v>
      </c>
      <c r="AX24">
        <v>35897101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Y24*Source!I38</f>
        <v>0.372</v>
      </c>
      <c r="CY24">
        <f>AB24</f>
        <v>111.99</v>
      </c>
      <c r="CZ24">
        <f>AF24</f>
        <v>111.99</v>
      </c>
      <c r="DA24">
        <f>AJ24</f>
        <v>1</v>
      </c>
      <c r="DB24">
        <v>0</v>
      </c>
    </row>
    <row r="25" spans="1:106" x14ac:dyDescent="0.2">
      <c r="A25">
        <f>ROW(Source!A38)</f>
        <v>38</v>
      </c>
      <c r="B25">
        <v>35896806</v>
      </c>
      <c r="C25">
        <v>35897085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483</v>
      </c>
      <c r="J25" t="s">
        <v>484</v>
      </c>
      <c r="K25" t="s">
        <v>485</v>
      </c>
      <c r="L25">
        <v>1368</v>
      </c>
      <c r="N25">
        <v>1011</v>
      </c>
      <c r="O25" t="s">
        <v>461</v>
      </c>
      <c r="P25" t="s">
        <v>461</v>
      </c>
      <c r="Q25">
        <v>1</v>
      </c>
      <c r="W25">
        <v>0</v>
      </c>
      <c r="X25">
        <v>-1692889495</v>
      </c>
      <c r="Y25">
        <v>3.0960000000000001</v>
      </c>
      <c r="AA25">
        <v>0</v>
      </c>
      <c r="AB25">
        <v>0.9</v>
      </c>
      <c r="AC25">
        <v>0</v>
      </c>
      <c r="AD25">
        <v>0</v>
      </c>
      <c r="AE25">
        <v>0</v>
      </c>
      <c r="AF25">
        <v>0.9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2.58</v>
      </c>
      <c r="AU25" t="s">
        <v>40</v>
      </c>
      <c r="AV25">
        <v>0</v>
      </c>
      <c r="AW25">
        <v>2</v>
      </c>
      <c r="AX25">
        <v>35897102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Y25*Source!I38</f>
        <v>3.0960000000000001</v>
      </c>
      <c r="CY25">
        <f>AB25</f>
        <v>0.9</v>
      </c>
      <c r="CZ25">
        <f>AF25</f>
        <v>0.9</v>
      </c>
      <c r="DA25">
        <f>AJ25</f>
        <v>1</v>
      </c>
      <c r="DB25">
        <v>0</v>
      </c>
    </row>
    <row r="26" spans="1:106" x14ac:dyDescent="0.2">
      <c r="A26">
        <f>ROW(Source!A38)</f>
        <v>38</v>
      </c>
      <c r="B26">
        <v>35896806</v>
      </c>
      <c r="C26">
        <v>35897085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486</v>
      </c>
      <c r="J26" t="s">
        <v>487</v>
      </c>
      <c r="K26" t="s">
        <v>488</v>
      </c>
      <c r="L26">
        <v>1368</v>
      </c>
      <c r="N26">
        <v>1011</v>
      </c>
      <c r="O26" t="s">
        <v>461</v>
      </c>
      <c r="P26" t="s">
        <v>461</v>
      </c>
      <c r="Q26">
        <v>1</v>
      </c>
      <c r="W26">
        <v>0</v>
      </c>
      <c r="X26">
        <v>941837819</v>
      </c>
      <c r="Y26">
        <v>3.0960000000000001</v>
      </c>
      <c r="AA26">
        <v>0</v>
      </c>
      <c r="AB26">
        <v>3.28</v>
      </c>
      <c r="AC26">
        <v>0</v>
      </c>
      <c r="AD26">
        <v>0</v>
      </c>
      <c r="AE26">
        <v>0</v>
      </c>
      <c r="AF26">
        <v>3.28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2.58</v>
      </c>
      <c r="AU26" t="s">
        <v>40</v>
      </c>
      <c r="AV26">
        <v>0</v>
      </c>
      <c r="AW26">
        <v>2</v>
      </c>
      <c r="AX26">
        <v>35897103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Y26*Source!I38</f>
        <v>3.0960000000000001</v>
      </c>
      <c r="CY26">
        <f>AB26</f>
        <v>3.28</v>
      </c>
      <c r="CZ26">
        <f>AF26</f>
        <v>3.28</v>
      </c>
      <c r="DA26">
        <f>AJ26</f>
        <v>1</v>
      </c>
      <c r="DB26">
        <v>0</v>
      </c>
    </row>
    <row r="27" spans="1:106" x14ac:dyDescent="0.2">
      <c r="A27">
        <f>ROW(Source!A38)</f>
        <v>38</v>
      </c>
      <c r="B27">
        <v>35896806</v>
      </c>
      <c r="C27">
        <v>35897085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473</v>
      </c>
      <c r="J27" t="s">
        <v>474</v>
      </c>
      <c r="K27" t="s">
        <v>475</v>
      </c>
      <c r="L27">
        <v>1368</v>
      </c>
      <c r="N27">
        <v>1011</v>
      </c>
      <c r="O27" t="s">
        <v>461</v>
      </c>
      <c r="P27" t="s">
        <v>461</v>
      </c>
      <c r="Q27">
        <v>1</v>
      </c>
      <c r="W27">
        <v>0</v>
      </c>
      <c r="X27">
        <v>1372534845</v>
      </c>
      <c r="Y27">
        <v>0.372</v>
      </c>
      <c r="AA27">
        <v>0</v>
      </c>
      <c r="AB27">
        <v>65.709999999999994</v>
      </c>
      <c r="AC27">
        <v>11.6</v>
      </c>
      <c r="AD27">
        <v>0</v>
      </c>
      <c r="AE27">
        <v>0</v>
      </c>
      <c r="AF27">
        <v>65.709999999999994</v>
      </c>
      <c r="AG27">
        <v>11.6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0.31</v>
      </c>
      <c r="AU27" t="s">
        <v>40</v>
      </c>
      <c r="AV27">
        <v>0</v>
      </c>
      <c r="AW27">
        <v>2</v>
      </c>
      <c r="AX27">
        <v>35897104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Y27*Source!I38</f>
        <v>0.372</v>
      </c>
      <c r="CY27">
        <f>AB27</f>
        <v>65.709999999999994</v>
      </c>
      <c r="CZ27">
        <f>AF27</f>
        <v>65.709999999999994</v>
      </c>
      <c r="DA27">
        <f>AJ27</f>
        <v>1</v>
      </c>
      <c r="DB27">
        <v>0</v>
      </c>
    </row>
    <row r="28" spans="1:106" x14ac:dyDescent="0.2">
      <c r="A28">
        <f>ROW(Source!A38)</f>
        <v>38</v>
      </c>
      <c r="B28">
        <v>35896806</v>
      </c>
      <c r="C28">
        <v>35897085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489</v>
      </c>
      <c r="J28" t="s">
        <v>490</v>
      </c>
      <c r="K28" t="s">
        <v>491</v>
      </c>
      <c r="L28">
        <v>1308</v>
      </c>
      <c r="N28">
        <v>1003</v>
      </c>
      <c r="O28" t="s">
        <v>73</v>
      </c>
      <c r="P28" t="s">
        <v>73</v>
      </c>
      <c r="Q28">
        <v>100</v>
      </c>
      <c r="W28">
        <v>0</v>
      </c>
      <c r="X28">
        <v>568244124</v>
      </c>
      <c r="Y28">
        <v>9.5999999999999992E-3</v>
      </c>
      <c r="AA28">
        <v>538.79999999999995</v>
      </c>
      <c r="AB28">
        <v>0</v>
      </c>
      <c r="AC28">
        <v>0</v>
      </c>
      <c r="AD28">
        <v>0</v>
      </c>
      <c r="AE28">
        <v>120</v>
      </c>
      <c r="AF28">
        <v>0</v>
      </c>
      <c r="AG28">
        <v>0</v>
      </c>
      <c r="AH28">
        <v>0</v>
      </c>
      <c r="AI28">
        <v>4.49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9.5999999999999992E-3</v>
      </c>
      <c r="AU28" t="s">
        <v>3</v>
      </c>
      <c r="AV28">
        <v>0</v>
      </c>
      <c r="AW28">
        <v>2</v>
      </c>
      <c r="AX28">
        <v>35897105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Y28*Source!I38</f>
        <v>9.5999999999999992E-3</v>
      </c>
      <c r="CY28">
        <f t="shared" ref="CY28:CY34" si="0">AA28</f>
        <v>538.79999999999995</v>
      </c>
      <c r="CZ28">
        <f t="shared" ref="CZ28:CZ34" si="1">AE28</f>
        <v>120</v>
      </c>
      <c r="DA28">
        <f t="shared" ref="DA28:DA34" si="2">AI28</f>
        <v>4.49</v>
      </c>
      <c r="DB28">
        <v>0</v>
      </c>
    </row>
    <row r="29" spans="1:106" x14ac:dyDescent="0.2">
      <c r="A29">
        <f>ROW(Source!A38)</f>
        <v>38</v>
      </c>
      <c r="B29">
        <v>35896806</v>
      </c>
      <c r="C29">
        <v>35897085</v>
      </c>
      <c r="D29">
        <v>31462868</v>
      </c>
      <c r="E29">
        <v>1</v>
      </c>
      <c r="F29">
        <v>1</v>
      </c>
      <c r="G29">
        <v>1</v>
      </c>
      <c r="H29">
        <v>3</v>
      </c>
      <c r="I29" t="s">
        <v>492</v>
      </c>
      <c r="J29" t="s">
        <v>493</v>
      </c>
      <c r="K29" t="s">
        <v>494</v>
      </c>
      <c r="L29">
        <v>1348</v>
      </c>
      <c r="N29">
        <v>1009</v>
      </c>
      <c r="O29" t="s">
        <v>495</v>
      </c>
      <c r="P29" t="s">
        <v>495</v>
      </c>
      <c r="Q29">
        <v>1000</v>
      </c>
      <c r="W29">
        <v>0</v>
      </c>
      <c r="X29">
        <v>-1598896989</v>
      </c>
      <c r="Y29">
        <v>1E-3</v>
      </c>
      <c r="AA29">
        <v>39200</v>
      </c>
      <c r="AB29">
        <v>0</v>
      </c>
      <c r="AC29">
        <v>0</v>
      </c>
      <c r="AD29">
        <v>0</v>
      </c>
      <c r="AE29">
        <v>5000</v>
      </c>
      <c r="AF29">
        <v>0</v>
      </c>
      <c r="AG29">
        <v>0</v>
      </c>
      <c r="AH29">
        <v>0</v>
      </c>
      <c r="AI29">
        <v>7.84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1E-3</v>
      </c>
      <c r="AU29" t="s">
        <v>3</v>
      </c>
      <c r="AV29">
        <v>0</v>
      </c>
      <c r="AW29">
        <v>2</v>
      </c>
      <c r="AX29">
        <v>35897106</v>
      </c>
      <c r="AY29">
        <v>1</v>
      </c>
      <c r="AZ29">
        <v>0</v>
      </c>
      <c r="BA29">
        <v>30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Y29*Source!I38</f>
        <v>1E-3</v>
      </c>
      <c r="CY29">
        <f t="shared" si="0"/>
        <v>39200</v>
      </c>
      <c r="CZ29">
        <f t="shared" si="1"/>
        <v>5000</v>
      </c>
      <c r="DA29">
        <f t="shared" si="2"/>
        <v>7.84</v>
      </c>
      <c r="DB29">
        <v>0</v>
      </c>
    </row>
    <row r="30" spans="1:106" x14ac:dyDescent="0.2">
      <c r="A30">
        <f>ROW(Source!A38)</f>
        <v>38</v>
      </c>
      <c r="B30">
        <v>35896806</v>
      </c>
      <c r="C30">
        <v>35897085</v>
      </c>
      <c r="D30">
        <v>31462957</v>
      </c>
      <c r="E30">
        <v>1</v>
      </c>
      <c r="F30">
        <v>1</v>
      </c>
      <c r="G30">
        <v>1</v>
      </c>
      <c r="H30">
        <v>3</v>
      </c>
      <c r="I30" t="s">
        <v>496</v>
      </c>
      <c r="J30" t="s">
        <v>497</v>
      </c>
      <c r="K30" t="s">
        <v>498</v>
      </c>
      <c r="L30">
        <v>1348</v>
      </c>
      <c r="N30">
        <v>1009</v>
      </c>
      <c r="O30" t="s">
        <v>495</v>
      </c>
      <c r="P30" t="s">
        <v>495</v>
      </c>
      <c r="Q30">
        <v>1000</v>
      </c>
      <c r="W30">
        <v>0</v>
      </c>
      <c r="X30">
        <v>-173476442</v>
      </c>
      <c r="Y30">
        <v>0.01</v>
      </c>
      <c r="AA30">
        <v>36595.050000000003</v>
      </c>
      <c r="AB30">
        <v>0</v>
      </c>
      <c r="AC30">
        <v>0</v>
      </c>
      <c r="AD30">
        <v>0</v>
      </c>
      <c r="AE30">
        <v>5763</v>
      </c>
      <c r="AF30">
        <v>0</v>
      </c>
      <c r="AG30">
        <v>0</v>
      </c>
      <c r="AH30">
        <v>0</v>
      </c>
      <c r="AI30">
        <v>6.35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0.01</v>
      </c>
      <c r="AU30" t="s">
        <v>3</v>
      </c>
      <c r="AV30">
        <v>0</v>
      </c>
      <c r="AW30">
        <v>2</v>
      </c>
      <c r="AX30">
        <v>35897107</v>
      </c>
      <c r="AY30">
        <v>1</v>
      </c>
      <c r="AZ30">
        <v>0</v>
      </c>
      <c r="BA30">
        <v>31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Y30*Source!I38</f>
        <v>0.01</v>
      </c>
      <c r="CY30">
        <f t="shared" si="0"/>
        <v>36595.050000000003</v>
      </c>
      <c r="CZ30">
        <f t="shared" si="1"/>
        <v>5763</v>
      </c>
      <c r="DA30">
        <f t="shared" si="2"/>
        <v>6.35</v>
      </c>
      <c r="DB30">
        <v>0</v>
      </c>
    </row>
    <row r="31" spans="1:106" x14ac:dyDescent="0.2">
      <c r="A31">
        <f>ROW(Source!A38)</f>
        <v>38</v>
      </c>
      <c r="B31">
        <v>35896806</v>
      </c>
      <c r="C31">
        <v>35897085</v>
      </c>
      <c r="D31">
        <v>31475211</v>
      </c>
      <c r="E31">
        <v>1</v>
      </c>
      <c r="F31">
        <v>1</v>
      </c>
      <c r="G31">
        <v>1</v>
      </c>
      <c r="H31">
        <v>3</v>
      </c>
      <c r="I31" t="s">
        <v>499</v>
      </c>
      <c r="J31" t="s">
        <v>500</v>
      </c>
      <c r="K31" t="s">
        <v>501</v>
      </c>
      <c r="L31">
        <v>1346</v>
      </c>
      <c r="N31">
        <v>1009</v>
      </c>
      <c r="O31" t="s">
        <v>211</v>
      </c>
      <c r="P31" t="s">
        <v>211</v>
      </c>
      <c r="Q31">
        <v>1</v>
      </c>
      <c r="W31">
        <v>0</v>
      </c>
      <c r="X31">
        <v>210558753</v>
      </c>
      <c r="Y31">
        <v>0.25</v>
      </c>
      <c r="AA31">
        <v>63.21</v>
      </c>
      <c r="AB31">
        <v>0</v>
      </c>
      <c r="AC31">
        <v>0</v>
      </c>
      <c r="AD31">
        <v>0</v>
      </c>
      <c r="AE31">
        <v>28.6</v>
      </c>
      <c r="AF31">
        <v>0</v>
      </c>
      <c r="AG31">
        <v>0</v>
      </c>
      <c r="AH31">
        <v>0</v>
      </c>
      <c r="AI31">
        <v>2.21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0.25</v>
      </c>
      <c r="AU31" t="s">
        <v>3</v>
      </c>
      <c r="AV31">
        <v>0</v>
      </c>
      <c r="AW31">
        <v>2</v>
      </c>
      <c r="AX31">
        <v>35897108</v>
      </c>
      <c r="AY31">
        <v>1</v>
      </c>
      <c r="AZ31">
        <v>0</v>
      </c>
      <c r="BA31">
        <v>32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0.25</v>
      </c>
      <c r="CY31">
        <f t="shared" si="0"/>
        <v>63.21</v>
      </c>
      <c r="CZ31">
        <f t="shared" si="1"/>
        <v>28.6</v>
      </c>
      <c r="DA31">
        <f t="shared" si="2"/>
        <v>2.21</v>
      </c>
      <c r="DB31">
        <v>0</v>
      </c>
    </row>
    <row r="32" spans="1:106" x14ac:dyDescent="0.2">
      <c r="A32">
        <f>ROW(Source!A38)</f>
        <v>38</v>
      </c>
      <c r="B32">
        <v>35896806</v>
      </c>
      <c r="C32">
        <v>35897085</v>
      </c>
      <c r="D32">
        <v>31475248</v>
      </c>
      <c r="E32">
        <v>1</v>
      </c>
      <c r="F32">
        <v>1</v>
      </c>
      <c r="G32">
        <v>1</v>
      </c>
      <c r="H32">
        <v>3</v>
      </c>
      <c r="I32" t="s">
        <v>502</v>
      </c>
      <c r="J32" t="s">
        <v>503</v>
      </c>
      <c r="K32" t="s">
        <v>504</v>
      </c>
      <c r="L32">
        <v>1348</v>
      </c>
      <c r="N32">
        <v>1009</v>
      </c>
      <c r="O32" t="s">
        <v>495</v>
      </c>
      <c r="P32" t="s">
        <v>495</v>
      </c>
      <c r="Q32">
        <v>1000</v>
      </c>
      <c r="W32">
        <v>0</v>
      </c>
      <c r="X32">
        <v>-108263514</v>
      </c>
      <c r="Y32">
        <v>6.0000000000000002E-5</v>
      </c>
      <c r="AA32">
        <v>74903.429999999993</v>
      </c>
      <c r="AB32">
        <v>0</v>
      </c>
      <c r="AC32">
        <v>0</v>
      </c>
      <c r="AD32">
        <v>0</v>
      </c>
      <c r="AE32">
        <v>7826.9</v>
      </c>
      <c r="AF32">
        <v>0</v>
      </c>
      <c r="AG32">
        <v>0</v>
      </c>
      <c r="AH32">
        <v>0</v>
      </c>
      <c r="AI32">
        <v>9.57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6.0000000000000002E-5</v>
      </c>
      <c r="AU32" t="s">
        <v>3</v>
      </c>
      <c r="AV32">
        <v>0</v>
      </c>
      <c r="AW32">
        <v>2</v>
      </c>
      <c r="AX32">
        <v>35897109</v>
      </c>
      <c r="AY32">
        <v>1</v>
      </c>
      <c r="AZ32">
        <v>0</v>
      </c>
      <c r="BA32">
        <v>33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6.0000000000000002E-5</v>
      </c>
      <c r="CY32">
        <f t="shared" si="0"/>
        <v>74903.429999999993</v>
      </c>
      <c r="CZ32">
        <f t="shared" si="1"/>
        <v>7826.9</v>
      </c>
      <c r="DA32">
        <f t="shared" si="2"/>
        <v>9.57</v>
      </c>
      <c r="DB32">
        <v>0</v>
      </c>
    </row>
    <row r="33" spans="1:106" x14ac:dyDescent="0.2">
      <c r="A33">
        <f>ROW(Source!A38)</f>
        <v>38</v>
      </c>
      <c r="B33">
        <v>35896806</v>
      </c>
      <c r="C33">
        <v>35897085</v>
      </c>
      <c r="D33">
        <v>31435925</v>
      </c>
      <c r="E33">
        <v>17</v>
      </c>
      <c r="F33">
        <v>1</v>
      </c>
      <c r="G33">
        <v>1</v>
      </c>
      <c r="H33">
        <v>3</v>
      </c>
      <c r="I33" t="s">
        <v>480</v>
      </c>
      <c r="J33" t="s">
        <v>3</v>
      </c>
      <c r="K33" t="s">
        <v>481</v>
      </c>
      <c r="L33">
        <v>1374</v>
      </c>
      <c r="N33">
        <v>1013</v>
      </c>
      <c r="O33" t="s">
        <v>482</v>
      </c>
      <c r="P33" t="s">
        <v>482</v>
      </c>
      <c r="Q33">
        <v>1</v>
      </c>
      <c r="W33">
        <v>0</v>
      </c>
      <c r="X33">
        <v>-1731369543</v>
      </c>
      <c r="Y33">
        <v>2.12</v>
      </c>
      <c r="AA33">
        <v>1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2.12</v>
      </c>
      <c r="AU33" t="s">
        <v>3</v>
      </c>
      <c r="AV33">
        <v>0</v>
      </c>
      <c r="AW33">
        <v>2</v>
      </c>
      <c r="AX33">
        <v>35897110</v>
      </c>
      <c r="AY33">
        <v>1</v>
      </c>
      <c r="AZ33">
        <v>0</v>
      </c>
      <c r="BA33">
        <v>34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2.12</v>
      </c>
      <c r="CY33">
        <f t="shared" si="0"/>
        <v>1</v>
      </c>
      <c r="CZ33">
        <f t="shared" si="1"/>
        <v>1</v>
      </c>
      <c r="DA33">
        <f t="shared" si="2"/>
        <v>1</v>
      </c>
      <c r="DB33">
        <v>0</v>
      </c>
    </row>
    <row r="34" spans="1:106" x14ac:dyDescent="0.2">
      <c r="A34">
        <f>ROW(Source!A38)</f>
        <v>38</v>
      </c>
      <c r="B34">
        <v>35896806</v>
      </c>
      <c r="C34">
        <v>35897085</v>
      </c>
      <c r="D34">
        <v>0</v>
      </c>
      <c r="E34">
        <v>0</v>
      </c>
      <c r="F34">
        <v>1</v>
      </c>
      <c r="G34">
        <v>1</v>
      </c>
      <c r="H34">
        <v>3</v>
      </c>
      <c r="I34" t="s">
        <v>90</v>
      </c>
      <c r="J34" t="s">
        <v>3</v>
      </c>
      <c r="K34" t="s">
        <v>91</v>
      </c>
      <c r="L34">
        <v>1301</v>
      </c>
      <c r="N34">
        <v>1003</v>
      </c>
      <c r="O34" t="s">
        <v>92</v>
      </c>
      <c r="P34" t="s">
        <v>92</v>
      </c>
      <c r="Q34">
        <v>1</v>
      </c>
      <c r="W34">
        <v>0</v>
      </c>
      <c r="X34">
        <v>806057650</v>
      </c>
      <c r="Y34">
        <v>101.99999999999999</v>
      </c>
      <c r="AA34">
        <v>97.32</v>
      </c>
      <c r="AB34">
        <v>0</v>
      </c>
      <c r="AC34">
        <v>0</v>
      </c>
      <c r="AD34">
        <v>0</v>
      </c>
      <c r="AE34">
        <v>14</v>
      </c>
      <c r="AF34">
        <v>0</v>
      </c>
      <c r="AG34">
        <v>0</v>
      </c>
      <c r="AH34">
        <v>0</v>
      </c>
      <c r="AI34">
        <v>7.3</v>
      </c>
      <c r="AJ34">
        <v>1</v>
      </c>
      <c r="AK34">
        <v>1</v>
      </c>
      <c r="AL34">
        <v>1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101.99999999999999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101.99999999999999</v>
      </c>
      <c r="CY34">
        <f t="shared" si="0"/>
        <v>97.32</v>
      </c>
      <c r="CZ34">
        <f t="shared" si="1"/>
        <v>14</v>
      </c>
      <c r="DA34">
        <f t="shared" si="2"/>
        <v>7.3</v>
      </c>
      <c r="DB34">
        <v>0</v>
      </c>
    </row>
    <row r="35" spans="1:106" x14ac:dyDescent="0.2">
      <c r="A35">
        <f>ROW(Source!A40)</f>
        <v>40</v>
      </c>
      <c r="B35">
        <v>35896806</v>
      </c>
      <c r="C35">
        <v>35897112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478</v>
      </c>
      <c r="J35" t="s">
        <v>3</v>
      </c>
      <c r="K35" t="s">
        <v>479</v>
      </c>
      <c r="L35">
        <v>1191</v>
      </c>
      <c r="N35">
        <v>1013</v>
      </c>
      <c r="O35" t="s">
        <v>455</v>
      </c>
      <c r="P35" t="s">
        <v>455</v>
      </c>
      <c r="Q35">
        <v>1</v>
      </c>
      <c r="W35">
        <v>0</v>
      </c>
      <c r="X35">
        <v>1069510174</v>
      </c>
      <c r="Y35">
        <v>13.26</v>
      </c>
      <c r="AA35">
        <v>0</v>
      </c>
      <c r="AB35">
        <v>0</v>
      </c>
      <c r="AC35">
        <v>0</v>
      </c>
      <c r="AD35">
        <v>9.6199999999999992</v>
      </c>
      <c r="AE35">
        <v>0</v>
      </c>
      <c r="AF35">
        <v>0</v>
      </c>
      <c r="AG35">
        <v>0</v>
      </c>
      <c r="AH35">
        <v>9.6199999999999992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11.05</v>
      </c>
      <c r="AU35" t="s">
        <v>40</v>
      </c>
      <c r="AV35">
        <v>1</v>
      </c>
      <c r="AW35">
        <v>2</v>
      </c>
      <c r="AX35">
        <v>35897128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Y35*Source!I40</f>
        <v>33.15</v>
      </c>
      <c r="CY35">
        <f>AD35</f>
        <v>9.6199999999999992</v>
      </c>
      <c r="CZ35">
        <f>AH35</f>
        <v>9.6199999999999992</v>
      </c>
      <c r="DA35">
        <f>AL35</f>
        <v>1</v>
      </c>
      <c r="DB35">
        <v>0</v>
      </c>
    </row>
    <row r="36" spans="1:106" x14ac:dyDescent="0.2">
      <c r="A36">
        <f>ROW(Source!A40)</f>
        <v>40</v>
      </c>
      <c r="B36">
        <v>35896806</v>
      </c>
      <c r="C36">
        <v>35897112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456</v>
      </c>
      <c r="J36" t="s">
        <v>3</v>
      </c>
      <c r="K36" t="s">
        <v>457</v>
      </c>
      <c r="L36">
        <v>1191</v>
      </c>
      <c r="N36">
        <v>1013</v>
      </c>
      <c r="O36" t="s">
        <v>455</v>
      </c>
      <c r="P36" t="s">
        <v>455</v>
      </c>
      <c r="Q36">
        <v>1</v>
      </c>
      <c r="W36">
        <v>0</v>
      </c>
      <c r="X36">
        <v>-1417349443</v>
      </c>
      <c r="Y36">
        <v>0.9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0.9</v>
      </c>
      <c r="AU36" t="s">
        <v>3</v>
      </c>
      <c r="AV36">
        <v>2</v>
      </c>
      <c r="AW36">
        <v>2</v>
      </c>
      <c r="AX36">
        <v>35897129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Y36*Source!I40</f>
        <v>2.25</v>
      </c>
      <c r="CY36">
        <f>AD36</f>
        <v>0</v>
      </c>
      <c r="CZ36">
        <f>AH36</f>
        <v>0</v>
      </c>
      <c r="DA36">
        <f>AL36</f>
        <v>1</v>
      </c>
      <c r="DB36">
        <v>0</v>
      </c>
    </row>
    <row r="37" spans="1:106" x14ac:dyDescent="0.2">
      <c r="A37">
        <f>ROW(Source!A40)</f>
        <v>40</v>
      </c>
      <c r="B37">
        <v>35896806</v>
      </c>
      <c r="C37">
        <v>35897112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462</v>
      </c>
      <c r="J37" t="s">
        <v>463</v>
      </c>
      <c r="K37" t="s">
        <v>464</v>
      </c>
      <c r="L37">
        <v>1368</v>
      </c>
      <c r="N37">
        <v>1011</v>
      </c>
      <c r="O37" t="s">
        <v>461</v>
      </c>
      <c r="P37" t="s">
        <v>461</v>
      </c>
      <c r="Q37">
        <v>1</v>
      </c>
      <c r="W37">
        <v>0</v>
      </c>
      <c r="X37">
        <v>-1718674368</v>
      </c>
      <c r="Y37">
        <v>0.54</v>
      </c>
      <c r="AA37">
        <v>0</v>
      </c>
      <c r="AB37">
        <v>111.99</v>
      </c>
      <c r="AC37">
        <v>13.5</v>
      </c>
      <c r="AD37">
        <v>0</v>
      </c>
      <c r="AE37">
        <v>0</v>
      </c>
      <c r="AF37">
        <v>111.99</v>
      </c>
      <c r="AG37">
        <v>13.5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0.45</v>
      </c>
      <c r="AU37" t="s">
        <v>40</v>
      </c>
      <c r="AV37">
        <v>0</v>
      </c>
      <c r="AW37">
        <v>2</v>
      </c>
      <c r="AX37">
        <v>35897130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Y37*Source!I40</f>
        <v>1.35</v>
      </c>
      <c r="CY37">
        <f>AB37</f>
        <v>111.99</v>
      </c>
      <c r="CZ37">
        <f>AF37</f>
        <v>111.99</v>
      </c>
      <c r="DA37">
        <f>AJ37</f>
        <v>1</v>
      </c>
      <c r="DB37">
        <v>0</v>
      </c>
    </row>
    <row r="38" spans="1:106" x14ac:dyDescent="0.2">
      <c r="A38">
        <f>ROW(Source!A40)</f>
        <v>40</v>
      </c>
      <c r="B38">
        <v>35896806</v>
      </c>
      <c r="C38">
        <v>35897112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483</v>
      </c>
      <c r="J38" t="s">
        <v>484</v>
      </c>
      <c r="K38" t="s">
        <v>485</v>
      </c>
      <c r="L38">
        <v>1368</v>
      </c>
      <c r="N38">
        <v>1011</v>
      </c>
      <c r="O38" t="s">
        <v>461</v>
      </c>
      <c r="P38" t="s">
        <v>461</v>
      </c>
      <c r="Q38">
        <v>1</v>
      </c>
      <c r="W38">
        <v>0</v>
      </c>
      <c r="X38">
        <v>-1692889495</v>
      </c>
      <c r="Y38">
        <v>3.0960000000000001</v>
      </c>
      <c r="AA38">
        <v>0</v>
      </c>
      <c r="AB38">
        <v>0.9</v>
      </c>
      <c r="AC38">
        <v>0</v>
      </c>
      <c r="AD38">
        <v>0</v>
      </c>
      <c r="AE38">
        <v>0</v>
      </c>
      <c r="AF38">
        <v>0.9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2.58</v>
      </c>
      <c r="AU38" t="s">
        <v>40</v>
      </c>
      <c r="AV38">
        <v>0</v>
      </c>
      <c r="AW38">
        <v>2</v>
      </c>
      <c r="AX38">
        <v>35897131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Y38*Source!I40</f>
        <v>7.74</v>
      </c>
      <c r="CY38">
        <f>AB38</f>
        <v>0.9</v>
      </c>
      <c r="CZ38">
        <f>AF38</f>
        <v>0.9</v>
      </c>
      <c r="DA38">
        <f>AJ38</f>
        <v>1</v>
      </c>
      <c r="DB38">
        <v>0</v>
      </c>
    </row>
    <row r="39" spans="1:106" x14ac:dyDescent="0.2">
      <c r="A39">
        <f>ROW(Source!A40)</f>
        <v>40</v>
      </c>
      <c r="B39">
        <v>35896806</v>
      </c>
      <c r="C39">
        <v>35897112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486</v>
      </c>
      <c r="J39" t="s">
        <v>487</v>
      </c>
      <c r="K39" t="s">
        <v>488</v>
      </c>
      <c r="L39">
        <v>1368</v>
      </c>
      <c r="N39">
        <v>1011</v>
      </c>
      <c r="O39" t="s">
        <v>461</v>
      </c>
      <c r="P39" t="s">
        <v>461</v>
      </c>
      <c r="Q39">
        <v>1</v>
      </c>
      <c r="W39">
        <v>0</v>
      </c>
      <c r="X39">
        <v>941837819</v>
      </c>
      <c r="Y39">
        <v>3.0960000000000001</v>
      </c>
      <c r="AA39">
        <v>0</v>
      </c>
      <c r="AB39">
        <v>3.28</v>
      </c>
      <c r="AC39">
        <v>0</v>
      </c>
      <c r="AD39">
        <v>0</v>
      </c>
      <c r="AE39">
        <v>0</v>
      </c>
      <c r="AF39">
        <v>3.28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2.58</v>
      </c>
      <c r="AU39" t="s">
        <v>40</v>
      </c>
      <c r="AV39">
        <v>0</v>
      </c>
      <c r="AW39">
        <v>2</v>
      </c>
      <c r="AX39">
        <v>35897132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Y39*Source!I40</f>
        <v>7.74</v>
      </c>
      <c r="CY39">
        <f>AB39</f>
        <v>3.28</v>
      </c>
      <c r="CZ39">
        <f>AF39</f>
        <v>3.28</v>
      </c>
      <c r="DA39">
        <f>AJ39</f>
        <v>1</v>
      </c>
      <c r="DB39">
        <v>0</v>
      </c>
    </row>
    <row r="40" spans="1:106" x14ac:dyDescent="0.2">
      <c r="A40">
        <f>ROW(Source!A40)</f>
        <v>40</v>
      </c>
      <c r="B40">
        <v>35896806</v>
      </c>
      <c r="C40">
        <v>35897112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473</v>
      </c>
      <c r="J40" t="s">
        <v>474</v>
      </c>
      <c r="K40" t="s">
        <v>475</v>
      </c>
      <c r="L40">
        <v>1368</v>
      </c>
      <c r="N40">
        <v>1011</v>
      </c>
      <c r="O40" t="s">
        <v>461</v>
      </c>
      <c r="P40" t="s">
        <v>461</v>
      </c>
      <c r="Q40">
        <v>1</v>
      </c>
      <c r="W40">
        <v>0</v>
      </c>
      <c r="X40">
        <v>1372534845</v>
      </c>
      <c r="Y40">
        <v>0.54</v>
      </c>
      <c r="AA40">
        <v>0</v>
      </c>
      <c r="AB40">
        <v>65.709999999999994</v>
      </c>
      <c r="AC40">
        <v>11.6</v>
      </c>
      <c r="AD40">
        <v>0</v>
      </c>
      <c r="AE40">
        <v>0</v>
      </c>
      <c r="AF40">
        <v>65.709999999999994</v>
      </c>
      <c r="AG40">
        <v>11.6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0.45</v>
      </c>
      <c r="AU40" t="s">
        <v>40</v>
      </c>
      <c r="AV40">
        <v>0</v>
      </c>
      <c r="AW40">
        <v>2</v>
      </c>
      <c r="AX40">
        <v>35897133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Y40*Source!I40</f>
        <v>1.35</v>
      </c>
      <c r="CY40">
        <f>AB40</f>
        <v>65.709999999999994</v>
      </c>
      <c r="CZ40">
        <f>AF40</f>
        <v>65.709999999999994</v>
      </c>
      <c r="DA40">
        <f>AJ40</f>
        <v>1</v>
      </c>
      <c r="DB40">
        <v>0</v>
      </c>
    </row>
    <row r="41" spans="1:106" x14ac:dyDescent="0.2">
      <c r="A41">
        <f>ROW(Source!A40)</f>
        <v>40</v>
      </c>
      <c r="B41">
        <v>35896806</v>
      </c>
      <c r="C41">
        <v>35897112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489</v>
      </c>
      <c r="J41" t="s">
        <v>490</v>
      </c>
      <c r="K41" t="s">
        <v>491</v>
      </c>
      <c r="L41">
        <v>1308</v>
      </c>
      <c r="N41">
        <v>1003</v>
      </c>
      <c r="O41" t="s">
        <v>73</v>
      </c>
      <c r="P41" t="s">
        <v>73</v>
      </c>
      <c r="Q41">
        <v>100</v>
      </c>
      <c r="W41">
        <v>0</v>
      </c>
      <c r="X41">
        <v>568244124</v>
      </c>
      <c r="Y41">
        <v>9.5999999999999992E-3</v>
      </c>
      <c r="AA41">
        <v>538.79999999999995</v>
      </c>
      <c r="AB41">
        <v>0</v>
      </c>
      <c r="AC41">
        <v>0</v>
      </c>
      <c r="AD41">
        <v>0</v>
      </c>
      <c r="AE41">
        <v>120</v>
      </c>
      <c r="AF41">
        <v>0</v>
      </c>
      <c r="AG41">
        <v>0</v>
      </c>
      <c r="AH41">
        <v>0</v>
      </c>
      <c r="AI41">
        <v>4.49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9.5999999999999992E-3</v>
      </c>
      <c r="AU41" t="s">
        <v>3</v>
      </c>
      <c r="AV41">
        <v>0</v>
      </c>
      <c r="AW41">
        <v>2</v>
      </c>
      <c r="AX41">
        <v>35897134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2.3999999999999997E-2</v>
      </c>
      <c r="CY41">
        <f t="shared" ref="CY41:CY49" si="3">AA41</f>
        <v>538.79999999999995</v>
      </c>
      <c r="CZ41">
        <f t="shared" ref="CZ41:CZ49" si="4">AE41</f>
        <v>120</v>
      </c>
      <c r="DA41">
        <f t="shared" ref="DA41:DA49" si="5">AI41</f>
        <v>4.49</v>
      </c>
      <c r="DB41">
        <v>0</v>
      </c>
    </row>
    <row r="42" spans="1:106" x14ac:dyDescent="0.2">
      <c r="A42">
        <f>ROW(Source!A40)</f>
        <v>40</v>
      </c>
      <c r="B42">
        <v>35896806</v>
      </c>
      <c r="C42">
        <v>35897112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492</v>
      </c>
      <c r="J42" t="s">
        <v>493</v>
      </c>
      <c r="K42" t="s">
        <v>494</v>
      </c>
      <c r="L42">
        <v>1348</v>
      </c>
      <c r="N42">
        <v>1009</v>
      </c>
      <c r="O42" t="s">
        <v>495</v>
      </c>
      <c r="P42" t="s">
        <v>495</v>
      </c>
      <c r="Q42">
        <v>1000</v>
      </c>
      <c r="W42">
        <v>0</v>
      </c>
      <c r="X42">
        <v>-1598896989</v>
      </c>
      <c r="Y42">
        <v>1E-3</v>
      </c>
      <c r="AA42">
        <v>39200</v>
      </c>
      <c r="AB42">
        <v>0</v>
      </c>
      <c r="AC42">
        <v>0</v>
      </c>
      <c r="AD42">
        <v>0</v>
      </c>
      <c r="AE42">
        <v>5000</v>
      </c>
      <c r="AF42">
        <v>0</v>
      </c>
      <c r="AG42">
        <v>0</v>
      </c>
      <c r="AH42">
        <v>0</v>
      </c>
      <c r="AI42">
        <v>7.84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1E-3</v>
      </c>
      <c r="AU42" t="s">
        <v>3</v>
      </c>
      <c r="AV42">
        <v>0</v>
      </c>
      <c r="AW42">
        <v>2</v>
      </c>
      <c r="AX42">
        <v>35897135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2.5000000000000001E-3</v>
      </c>
      <c r="CY42">
        <f t="shared" si="3"/>
        <v>39200</v>
      </c>
      <c r="CZ42">
        <f t="shared" si="4"/>
        <v>5000</v>
      </c>
      <c r="DA42">
        <f t="shared" si="5"/>
        <v>7.84</v>
      </c>
      <c r="DB42">
        <v>0</v>
      </c>
    </row>
    <row r="43" spans="1:106" x14ac:dyDescent="0.2">
      <c r="A43">
        <f>ROW(Source!A40)</f>
        <v>40</v>
      </c>
      <c r="B43">
        <v>35896806</v>
      </c>
      <c r="C43">
        <v>35897112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496</v>
      </c>
      <c r="J43" t="s">
        <v>497</v>
      </c>
      <c r="K43" t="s">
        <v>498</v>
      </c>
      <c r="L43">
        <v>1348</v>
      </c>
      <c r="N43">
        <v>1009</v>
      </c>
      <c r="O43" t="s">
        <v>495</v>
      </c>
      <c r="P43" t="s">
        <v>495</v>
      </c>
      <c r="Q43">
        <v>1000</v>
      </c>
      <c r="W43">
        <v>0</v>
      </c>
      <c r="X43">
        <v>-173476442</v>
      </c>
      <c r="Y43">
        <v>0.01</v>
      </c>
      <c r="AA43">
        <v>36595.050000000003</v>
      </c>
      <c r="AB43">
        <v>0</v>
      </c>
      <c r="AC43">
        <v>0</v>
      </c>
      <c r="AD43">
        <v>0</v>
      </c>
      <c r="AE43">
        <v>5763</v>
      </c>
      <c r="AF43">
        <v>0</v>
      </c>
      <c r="AG43">
        <v>0</v>
      </c>
      <c r="AH43">
        <v>0</v>
      </c>
      <c r="AI43">
        <v>6.35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35897136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2.5000000000000001E-2</v>
      </c>
      <c r="CY43">
        <f t="shared" si="3"/>
        <v>36595.050000000003</v>
      </c>
      <c r="CZ43">
        <f t="shared" si="4"/>
        <v>5763</v>
      </c>
      <c r="DA43">
        <f t="shared" si="5"/>
        <v>6.35</v>
      </c>
      <c r="DB43">
        <v>0</v>
      </c>
    </row>
    <row r="44" spans="1:106" x14ac:dyDescent="0.2">
      <c r="A44">
        <f>ROW(Source!A40)</f>
        <v>40</v>
      </c>
      <c r="B44">
        <v>35896806</v>
      </c>
      <c r="C44">
        <v>35897112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499</v>
      </c>
      <c r="J44" t="s">
        <v>500</v>
      </c>
      <c r="K44" t="s">
        <v>501</v>
      </c>
      <c r="L44">
        <v>1346</v>
      </c>
      <c r="N44">
        <v>1009</v>
      </c>
      <c r="O44" t="s">
        <v>211</v>
      </c>
      <c r="P44" t="s">
        <v>211</v>
      </c>
      <c r="Q44">
        <v>1</v>
      </c>
      <c r="W44">
        <v>0</v>
      </c>
      <c r="X44">
        <v>210558753</v>
      </c>
      <c r="Y44">
        <v>0.25</v>
      </c>
      <c r="AA44">
        <v>63.21</v>
      </c>
      <c r="AB44">
        <v>0</v>
      </c>
      <c r="AC44">
        <v>0</v>
      </c>
      <c r="AD44">
        <v>0</v>
      </c>
      <c r="AE44">
        <v>28.6</v>
      </c>
      <c r="AF44">
        <v>0</v>
      </c>
      <c r="AG44">
        <v>0</v>
      </c>
      <c r="AH44">
        <v>0</v>
      </c>
      <c r="AI44">
        <v>2.21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0.25</v>
      </c>
      <c r="AU44" t="s">
        <v>3</v>
      </c>
      <c r="AV44">
        <v>0</v>
      </c>
      <c r="AW44">
        <v>2</v>
      </c>
      <c r="AX44">
        <v>35897137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0.625</v>
      </c>
      <c r="CY44">
        <f t="shared" si="3"/>
        <v>63.21</v>
      </c>
      <c r="CZ44">
        <f t="shared" si="4"/>
        <v>28.6</v>
      </c>
      <c r="DA44">
        <f t="shared" si="5"/>
        <v>2.21</v>
      </c>
      <c r="DB44">
        <v>0</v>
      </c>
    </row>
    <row r="45" spans="1:106" x14ac:dyDescent="0.2">
      <c r="A45">
        <f>ROW(Source!A40)</f>
        <v>40</v>
      </c>
      <c r="B45">
        <v>35896806</v>
      </c>
      <c r="C45">
        <v>35897112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502</v>
      </c>
      <c r="J45" t="s">
        <v>503</v>
      </c>
      <c r="K45" t="s">
        <v>504</v>
      </c>
      <c r="L45">
        <v>1348</v>
      </c>
      <c r="N45">
        <v>1009</v>
      </c>
      <c r="O45" t="s">
        <v>495</v>
      </c>
      <c r="P45" t="s">
        <v>495</v>
      </c>
      <c r="Q45">
        <v>1000</v>
      </c>
      <c r="W45">
        <v>0</v>
      </c>
      <c r="X45">
        <v>-108263514</v>
      </c>
      <c r="Y45">
        <v>6.0000000000000002E-5</v>
      </c>
      <c r="AA45">
        <v>74903.429999999993</v>
      </c>
      <c r="AB45">
        <v>0</v>
      </c>
      <c r="AC45">
        <v>0</v>
      </c>
      <c r="AD45">
        <v>0</v>
      </c>
      <c r="AE45">
        <v>7826.9</v>
      </c>
      <c r="AF45">
        <v>0</v>
      </c>
      <c r="AG45">
        <v>0</v>
      </c>
      <c r="AH45">
        <v>0</v>
      </c>
      <c r="AI45">
        <v>9.57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6.0000000000000002E-5</v>
      </c>
      <c r="AU45" t="s">
        <v>3</v>
      </c>
      <c r="AV45">
        <v>0</v>
      </c>
      <c r="AW45">
        <v>2</v>
      </c>
      <c r="AX45">
        <v>35897138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1.5000000000000001E-4</v>
      </c>
      <c r="CY45">
        <f t="shared" si="3"/>
        <v>74903.429999999993</v>
      </c>
      <c r="CZ45">
        <f t="shared" si="4"/>
        <v>7826.9</v>
      </c>
      <c r="DA45">
        <f t="shared" si="5"/>
        <v>9.57</v>
      </c>
      <c r="DB45">
        <v>0</v>
      </c>
    </row>
    <row r="46" spans="1:106" x14ac:dyDescent="0.2">
      <c r="A46">
        <f>ROW(Source!A40)</f>
        <v>40</v>
      </c>
      <c r="B46">
        <v>35896806</v>
      </c>
      <c r="C46">
        <v>35897112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480</v>
      </c>
      <c r="J46" t="s">
        <v>3</v>
      </c>
      <c r="K46" t="s">
        <v>481</v>
      </c>
      <c r="L46">
        <v>1374</v>
      </c>
      <c r="N46">
        <v>1013</v>
      </c>
      <c r="O46" t="s">
        <v>482</v>
      </c>
      <c r="P46" t="s">
        <v>482</v>
      </c>
      <c r="Q46">
        <v>1</v>
      </c>
      <c r="W46">
        <v>0</v>
      </c>
      <c r="X46">
        <v>-1731369543</v>
      </c>
      <c r="Y46">
        <v>2.13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2.13</v>
      </c>
      <c r="AU46" t="s">
        <v>3</v>
      </c>
      <c r="AV46">
        <v>0</v>
      </c>
      <c r="AW46">
        <v>2</v>
      </c>
      <c r="AX46">
        <v>35897139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5.3249999999999993</v>
      </c>
      <c r="CY46">
        <f t="shared" si="3"/>
        <v>1</v>
      </c>
      <c r="CZ46">
        <f t="shared" si="4"/>
        <v>1</v>
      </c>
      <c r="DA46">
        <f t="shared" si="5"/>
        <v>1</v>
      </c>
      <c r="DB46">
        <v>0</v>
      </c>
    </row>
    <row r="47" spans="1:106" x14ac:dyDescent="0.2">
      <c r="A47">
        <f>ROW(Source!A40)</f>
        <v>40</v>
      </c>
      <c r="B47">
        <v>35896806</v>
      </c>
      <c r="C47">
        <v>35897112</v>
      </c>
      <c r="D47">
        <v>0</v>
      </c>
      <c r="E47">
        <v>0</v>
      </c>
      <c r="F47">
        <v>1</v>
      </c>
      <c r="G47">
        <v>1</v>
      </c>
      <c r="H47">
        <v>3</v>
      </c>
      <c r="I47" t="s">
        <v>103</v>
      </c>
      <c r="J47" t="s">
        <v>3</v>
      </c>
      <c r="K47" t="s">
        <v>104</v>
      </c>
      <c r="L47">
        <v>1301</v>
      </c>
      <c r="N47">
        <v>1003</v>
      </c>
      <c r="O47" t="s">
        <v>92</v>
      </c>
      <c r="P47" t="s">
        <v>92</v>
      </c>
      <c r="Q47">
        <v>1</v>
      </c>
      <c r="W47">
        <v>0</v>
      </c>
      <c r="X47">
        <v>-351740117</v>
      </c>
      <c r="Y47">
        <v>40.799999999999997</v>
      </c>
      <c r="AA47">
        <v>197.1</v>
      </c>
      <c r="AB47">
        <v>0</v>
      </c>
      <c r="AC47">
        <v>0</v>
      </c>
      <c r="AD47">
        <v>0</v>
      </c>
      <c r="AE47">
        <v>28.369999999999997</v>
      </c>
      <c r="AF47">
        <v>0</v>
      </c>
      <c r="AG47">
        <v>0</v>
      </c>
      <c r="AH47">
        <v>0</v>
      </c>
      <c r="AI47">
        <v>7.3</v>
      </c>
      <c r="AJ47">
        <v>1</v>
      </c>
      <c r="AK47">
        <v>1</v>
      </c>
      <c r="AL47">
        <v>1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40.799999999999997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Y47*Source!I40</f>
        <v>102</v>
      </c>
      <c r="CY47">
        <f t="shared" si="3"/>
        <v>197.1</v>
      </c>
      <c r="CZ47">
        <f t="shared" si="4"/>
        <v>28.369999999999997</v>
      </c>
      <c r="DA47">
        <f t="shared" si="5"/>
        <v>7.3</v>
      </c>
      <c r="DB47">
        <v>0</v>
      </c>
    </row>
    <row r="48" spans="1:106" x14ac:dyDescent="0.2">
      <c r="A48">
        <f>ROW(Source!A40)</f>
        <v>40</v>
      </c>
      <c r="B48">
        <v>35896806</v>
      </c>
      <c r="C48">
        <v>35897112</v>
      </c>
      <c r="D48">
        <v>0</v>
      </c>
      <c r="E48">
        <v>0</v>
      </c>
      <c r="F48">
        <v>1</v>
      </c>
      <c r="G48">
        <v>1</v>
      </c>
      <c r="H48">
        <v>3</v>
      </c>
      <c r="I48" t="s">
        <v>99</v>
      </c>
      <c r="J48" t="s">
        <v>3</v>
      </c>
      <c r="K48" t="s">
        <v>100</v>
      </c>
      <c r="L48">
        <v>1301</v>
      </c>
      <c r="N48">
        <v>1003</v>
      </c>
      <c r="O48" t="s">
        <v>92</v>
      </c>
      <c r="P48" t="s">
        <v>92</v>
      </c>
      <c r="Q48">
        <v>1</v>
      </c>
      <c r="W48">
        <v>0</v>
      </c>
      <c r="X48">
        <v>-473914663</v>
      </c>
      <c r="Y48">
        <v>40.799999999999997</v>
      </c>
      <c r="AA48">
        <v>149.25</v>
      </c>
      <c r="AB48">
        <v>0</v>
      </c>
      <c r="AC48">
        <v>0</v>
      </c>
      <c r="AD48">
        <v>0</v>
      </c>
      <c r="AE48">
        <v>21.48</v>
      </c>
      <c r="AF48">
        <v>0</v>
      </c>
      <c r="AG48">
        <v>0</v>
      </c>
      <c r="AH48">
        <v>0</v>
      </c>
      <c r="AI48">
        <v>7.3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40.799999999999997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Y48*Source!I40</f>
        <v>102</v>
      </c>
      <c r="CY48">
        <f t="shared" si="3"/>
        <v>149.25</v>
      </c>
      <c r="CZ48">
        <f t="shared" si="4"/>
        <v>21.48</v>
      </c>
      <c r="DA48">
        <f t="shared" si="5"/>
        <v>7.3</v>
      </c>
      <c r="DB48">
        <v>0</v>
      </c>
    </row>
    <row r="49" spans="1:106" x14ac:dyDescent="0.2">
      <c r="A49">
        <f>ROW(Source!A40)</f>
        <v>40</v>
      </c>
      <c r="B49">
        <v>35896806</v>
      </c>
      <c r="C49">
        <v>35897112</v>
      </c>
      <c r="D49">
        <v>0</v>
      </c>
      <c r="E49">
        <v>1</v>
      </c>
      <c r="F49">
        <v>1</v>
      </c>
      <c r="G49">
        <v>1</v>
      </c>
      <c r="H49">
        <v>3</v>
      </c>
      <c r="I49" t="s">
        <v>107</v>
      </c>
      <c r="J49" t="s">
        <v>3</v>
      </c>
      <c r="K49" t="s">
        <v>108</v>
      </c>
      <c r="L49">
        <v>1301</v>
      </c>
      <c r="N49">
        <v>1003</v>
      </c>
      <c r="O49" t="s">
        <v>92</v>
      </c>
      <c r="P49" t="s">
        <v>92</v>
      </c>
      <c r="Q49">
        <v>1</v>
      </c>
      <c r="W49">
        <v>0</v>
      </c>
      <c r="X49">
        <v>-368135169</v>
      </c>
      <c r="Y49">
        <v>20.399999999999999</v>
      </c>
      <c r="AA49">
        <v>1292.3699999999999</v>
      </c>
      <c r="AB49">
        <v>0</v>
      </c>
      <c r="AC49">
        <v>0</v>
      </c>
      <c r="AD49">
        <v>0</v>
      </c>
      <c r="AE49">
        <v>186</v>
      </c>
      <c r="AF49">
        <v>0</v>
      </c>
      <c r="AG49">
        <v>0</v>
      </c>
      <c r="AH49">
        <v>0</v>
      </c>
      <c r="AI49">
        <v>7.3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20.399999999999999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Y49*Source!I40</f>
        <v>51</v>
      </c>
      <c r="CY49">
        <f t="shared" si="3"/>
        <v>1292.3699999999999</v>
      </c>
      <c r="CZ49">
        <f t="shared" si="4"/>
        <v>186</v>
      </c>
      <c r="DA49">
        <f t="shared" si="5"/>
        <v>7.3</v>
      </c>
      <c r="DB49">
        <v>0</v>
      </c>
    </row>
    <row r="50" spans="1:106" x14ac:dyDescent="0.2">
      <c r="A50">
        <f>ROW(Source!A44)</f>
        <v>44</v>
      </c>
      <c r="B50">
        <v>35896806</v>
      </c>
      <c r="C50">
        <v>35897143</v>
      </c>
      <c r="D50">
        <v>31709886</v>
      </c>
      <c r="E50">
        <v>1</v>
      </c>
      <c r="F50">
        <v>1</v>
      </c>
      <c r="G50">
        <v>1</v>
      </c>
      <c r="H50">
        <v>1</v>
      </c>
      <c r="I50" t="s">
        <v>478</v>
      </c>
      <c r="J50" t="s">
        <v>3</v>
      </c>
      <c r="K50" t="s">
        <v>479</v>
      </c>
      <c r="L50">
        <v>1191</v>
      </c>
      <c r="N50">
        <v>1013</v>
      </c>
      <c r="O50" t="s">
        <v>455</v>
      </c>
      <c r="P50" t="s">
        <v>455</v>
      </c>
      <c r="Q50">
        <v>1</v>
      </c>
      <c r="W50">
        <v>0</v>
      </c>
      <c r="X50">
        <v>1069510174</v>
      </c>
      <c r="Y50">
        <v>6.8879999999999999</v>
      </c>
      <c r="AA50">
        <v>0</v>
      </c>
      <c r="AB50">
        <v>0</v>
      </c>
      <c r="AC50">
        <v>0</v>
      </c>
      <c r="AD50">
        <v>9.6199999999999992</v>
      </c>
      <c r="AE50">
        <v>0</v>
      </c>
      <c r="AF50">
        <v>0</v>
      </c>
      <c r="AG50">
        <v>0</v>
      </c>
      <c r="AH50">
        <v>9.6199999999999992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5.74</v>
      </c>
      <c r="AU50" t="s">
        <v>40</v>
      </c>
      <c r="AV50">
        <v>1</v>
      </c>
      <c r="AW50">
        <v>2</v>
      </c>
      <c r="AX50">
        <v>35897149</v>
      </c>
      <c r="AY50">
        <v>1</v>
      </c>
      <c r="AZ50">
        <v>0</v>
      </c>
      <c r="BA50">
        <v>47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Y50*Source!I44</f>
        <v>3.444</v>
      </c>
      <c r="CY50">
        <f>AD50</f>
        <v>9.6199999999999992</v>
      </c>
      <c r="CZ50">
        <f>AH50</f>
        <v>9.6199999999999992</v>
      </c>
      <c r="DA50">
        <f>AL50</f>
        <v>1</v>
      </c>
      <c r="DB50">
        <v>0</v>
      </c>
    </row>
    <row r="51" spans="1:106" x14ac:dyDescent="0.2">
      <c r="A51">
        <f>ROW(Source!A44)</f>
        <v>44</v>
      </c>
      <c r="B51">
        <v>35896806</v>
      </c>
      <c r="C51">
        <v>35897143</v>
      </c>
      <c r="D51">
        <v>31703727</v>
      </c>
      <c r="E51">
        <v>1</v>
      </c>
      <c r="F51">
        <v>1</v>
      </c>
      <c r="G51">
        <v>1</v>
      </c>
      <c r="H51">
        <v>1</v>
      </c>
      <c r="I51" t="s">
        <v>456</v>
      </c>
      <c r="J51" t="s">
        <v>3</v>
      </c>
      <c r="K51" t="s">
        <v>457</v>
      </c>
      <c r="L51">
        <v>1191</v>
      </c>
      <c r="N51">
        <v>1013</v>
      </c>
      <c r="O51" t="s">
        <v>455</v>
      </c>
      <c r="P51" t="s">
        <v>455</v>
      </c>
      <c r="Q51">
        <v>1</v>
      </c>
      <c r="W51">
        <v>0</v>
      </c>
      <c r="X51">
        <v>-1417349443</v>
      </c>
      <c r="Y51">
        <v>3.84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3.84</v>
      </c>
      <c r="AU51" t="s">
        <v>3</v>
      </c>
      <c r="AV51">
        <v>2</v>
      </c>
      <c r="AW51">
        <v>2</v>
      </c>
      <c r="AX51">
        <v>35897150</v>
      </c>
      <c r="AY51">
        <v>1</v>
      </c>
      <c r="AZ51">
        <v>2048</v>
      </c>
      <c r="BA51">
        <v>48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Y51*Source!I44</f>
        <v>1.92</v>
      </c>
      <c r="CY51">
        <f>AD51</f>
        <v>0</v>
      </c>
      <c r="CZ51">
        <f>AH51</f>
        <v>0</v>
      </c>
      <c r="DA51">
        <f>AL51</f>
        <v>1</v>
      </c>
      <c r="DB51">
        <v>0</v>
      </c>
    </row>
    <row r="52" spans="1:106" x14ac:dyDescent="0.2">
      <c r="A52">
        <f>ROW(Source!A44)</f>
        <v>44</v>
      </c>
      <c r="B52">
        <v>35896806</v>
      </c>
      <c r="C52">
        <v>35897143</v>
      </c>
      <c r="D52">
        <v>31519244</v>
      </c>
      <c r="E52">
        <v>1</v>
      </c>
      <c r="F52">
        <v>1</v>
      </c>
      <c r="G52">
        <v>1</v>
      </c>
      <c r="H52">
        <v>2</v>
      </c>
      <c r="I52" t="s">
        <v>462</v>
      </c>
      <c r="J52" t="s">
        <v>463</v>
      </c>
      <c r="K52" t="s">
        <v>464</v>
      </c>
      <c r="L52">
        <v>1368</v>
      </c>
      <c r="N52">
        <v>1011</v>
      </c>
      <c r="O52" t="s">
        <v>461</v>
      </c>
      <c r="P52" t="s">
        <v>461</v>
      </c>
      <c r="Q52">
        <v>1</v>
      </c>
      <c r="W52">
        <v>0</v>
      </c>
      <c r="X52">
        <v>-1718674368</v>
      </c>
      <c r="Y52">
        <v>2.3039999999999998</v>
      </c>
      <c r="AA52">
        <v>0</v>
      </c>
      <c r="AB52">
        <v>111.99</v>
      </c>
      <c r="AC52">
        <v>13.5</v>
      </c>
      <c r="AD52">
        <v>0</v>
      </c>
      <c r="AE52">
        <v>0</v>
      </c>
      <c r="AF52">
        <v>111.99</v>
      </c>
      <c r="AG52">
        <v>13.5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1.92</v>
      </c>
      <c r="AU52" t="s">
        <v>40</v>
      </c>
      <c r="AV52">
        <v>0</v>
      </c>
      <c r="AW52">
        <v>2</v>
      </c>
      <c r="AX52">
        <v>35897151</v>
      </c>
      <c r="AY52">
        <v>1</v>
      </c>
      <c r="AZ52">
        <v>0</v>
      </c>
      <c r="BA52">
        <v>49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Y52*Source!I44</f>
        <v>1.1519999999999999</v>
      </c>
      <c r="CY52">
        <f>AB52</f>
        <v>111.99</v>
      </c>
      <c r="CZ52">
        <f>AF52</f>
        <v>111.99</v>
      </c>
      <c r="DA52">
        <f>AJ52</f>
        <v>1</v>
      </c>
      <c r="DB52">
        <v>0</v>
      </c>
    </row>
    <row r="53" spans="1:106" x14ac:dyDescent="0.2">
      <c r="A53">
        <f>ROW(Source!A44)</f>
        <v>44</v>
      </c>
      <c r="B53">
        <v>35896806</v>
      </c>
      <c r="C53">
        <v>35897143</v>
      </c>
      <c r="D53">
        <v>31520646</v>
      </c>
      <c r="E53">
        <v>1</v>
      </c>
      <c r="F53">
        <v>1</v>
      </c>
      <c r="G53">
        <v>1</v>
      </c>
      <c r="H53">
        <v>2</v>
      </c>
      <c r="I53" t="s">
        <v>473</v>
      </c>
      <c r="J53" t="s">
        <v>474</v>
      </c>
      <c r="K53" t="s">
        <v>475</v>
      </c>
      <c r="L53">
        <v>1368</v>
      </c>
      <c r="N53">
        <v>1011</v>
      </c>
      <c r="O53" t="s">
        <v>461</v>
      </c>
      <c r="P53" t="s">
        <v>461</v>
      </c>
      <c r="Q53">
        <v>1</v>
      </c>
      <c r="W53">
        <v>0</v>
      </c>
      <c r="X53">
        <v>1372534845</v>
      </c>
      <c r="Y53">
        <v>2.3039999999999998</v>
      </c>
      <c r="AA53">
        <v>0</v>
      </c>
      <c r="AB53">
        <v>65.709999999999994</v>
      </c>
      <c r="AC53">
        <v>11.6</v>
      </c>
      <c r="AD53">
        <v>0</v>
      </c>
      <c r="AE53">
        <v>0</v>
      </c>
      <c r="AF53">
        <v>65.709999999999994</v>
      </c>
      <c r="AG53">
        <v>11.6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1.92</v>
      </c>
      <c r="AU53" t="s">
        <v>40</v>
      </c>
      <c r="AV53">
        <v>0</v>
      </c>
      <c r="AW53">
        <v>2</v>
      </c>
      <c r="AX53">
        <v>35897152</v>
      </c>
      <c r="AY53">
        <v>1</v>
      </c>
      <c r="AZ53">
        <v>0</v>
      </c>
      <c r="BA53">
        <v>50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Y53*Source!I44</f>
        <v>1.1519999999999999</v>
      </c>
      <c r="CY53">
        <f>AB53</f>
        <v>65.709999999999994</v>
      </c>
      <c r="CZ53">
        <f>AF53</f>
        <v>65.709999999999994</v>
      </c>
      <c r="DA53">
        <f>AJ53</f>
        <v>1</v>
      </c>
      <c r="DB53">
        <v>0</v>
      </c>
    </row>
    <row r="54" spans="1:106" x14ac:dyDescent="0.2">
      <c r="A54">
        <f>ROW(Source!A44)</f>
        <v>44</v>
      </c>
      <c r="B54">
        <v>35896806</v>
      </c>
      <c r="C54">
        <v>35897143</v>
      </c>
      <c r="D54">
        <v>31435925</v>
      </c>
      <c r="E54">
        <v>17</v>
      </c>
      <c r="F54">
        <v>1</v>
      </c>
      <c r="G54">
        <v>1</v>
      </c>
      <c r="H54">
        <v>3</v>
      </c>
      <c r="I54" t="s">
        <v>480</v>
      </c>
      <c r="J54" t="s">
        <v>3</v>
      </c>
      <c r="K54" t="s">
        <v>481</v>
      </c>
      <c r="L54">
        <v>1374</v>
      </c>
      <c r="N54">
        <v>1013</v>
      </c>
      <c r="O54" t="s">
        <v>482</v>
      </c>
      <c r="P54" t="s">
        <v>482</v>
      </c>
      <c r="Q54">
        <v>1</v>
      </c>
      <c r="W54">
        <v>0</v>
      </c>
      <c r="X54">
        <v>-1731369543</v>
      </c>
      <c r="Y54">
        <v>1.1000000000000001</v>
      </c>
      <c r="AA54">
        <v>1</v>
      </c>
      <c r="AB54">
        <v>0</v>
      </c>
      <c r="AC54">
        <v>0</v>
      </c>
      <c r="AD54">
        <v>0</v>
      </c>
      <c r="AE54">
        <v>1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1.1000000000000001</v>
      </c>
      <c r="AU54" t="s">
        <v>3</v>
      </c>
      <c r="AV54">
        <v>0</v>
      </c>
      <c r="AW54">
        <v>2</v>
      </c>
      <c r="AX54">
        <v>35897153</v>
      </c>
      <c r="AY54">
        <v>1</v>
      </c>
      <c r="AZ54">
        <v>0</v>
      </c>
      <c r="BA54">
        <v>51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Y54*Source!I44</f>
        <v>0.55000000000000004</v>
      </c>
      <c r="CY54">
        <f>AA54</f>
        <v>1</v>
      </c>
      <c r="CZ54">
        <f>AE54</f>
        <v>1</v>
      </c>
      <c r="DA54">
        <f>AI54</f>
        <v>1</v>
      </c>
      <c r="DB54">
        <v>0</v>
      </c>
    </row>
    <row r="55" spans="1:106" x14ac:dyDescent="0.2">
      <c r="A55">
        <f>ROW(Source!A45)</f>
        <v>45</v>
      </c>
      <c r="B55">
        <v>35896806</v>
      </c>
      <c r="C55">
        <v>35897154</v>
      </c>
      <c r="D55">
        <v>31709886</v>
      </c>
      <c r="E55">
        <v>1</v>
      </c>
      <c r="F55">
        <v>1</v>
      </c>
      <c r="G55">
        <v>1</v>
      </c>
      <c r="H55">
        <v>1</v>
      </c>
      <c r="I55" t="s">
        <v>478</v>
      </c>
      <c r="J55" t="s">
        <v>3</v>
      </c>
      <c r="K55" t="s">
        <v>479</v>
      </c>
      <c r="L55">
        <v>1191</v>
      </c>
      <c r="N55">
        <v>1013</v>
      </c>
      <c r="O55" t="s">
        <v>455</v>
      </c>
      <c r="P55" t="s">
        <v>455</v>
      </c>
      <c r="Q55">
        <v>1</v>
      </c>
      <c r="W55">
        <v>0</v>
      </c>
      <c r="X55">
        <v>1069510174</v>
      </c>
      <c r="Y55">
        <v>3.3359999999999999</v>
      </c>
      <c r="AA55">
        <v>0</v>
      </c>
      <c r="AB55">
        <v>0</v>
      </c>
      <c r="AC55">
        <v>0</v>
      </c>
      <c r="AD55">
        <v>9.6199999999999992</v>
      </c>
      <c r="AE55">
        <v>0</v>
      </c>
      <c r="AF55">
        <v>0</v>
      </c>
      <c r="AG55">
        <v>0</v>
      </c>
      <c r="AH55">
        <v>9.6199999999999992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2.78</v>
      </c>
      <c r="AU55" t="s">
        <v>40</v>
      </c>
      <c r="AV55">
        <v>1</v>
      </c>
      <c r="AW55">
        <v>2</v>
      </c>
      <c r="AX55">
        <v>35897161</v>
      </c>
      <c r="AY55">
        <v>1</v>
      </c>
      <c r="AZ55">
        <v>0</v>
      </c>
      <c r="BA55">
        <v>52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Y55*Source!I45</f>
        <v>10.007999999999999</v>
      </c>
      <c r="CY55">
        <f>AD55</f>
        <v>9.6199999999999992</v>
      </c>
      <c r="CZ55">
        <f>AH55</f>
        <v>9.6199999999999992</v>
      </c>
      <c r="DA55">
        <f>AL55</f>
        <v>1</v>
      </c>
      <c r="DB55">
        <v>0</v>
      </c>
    </row>
    <row r="56" spans="1:106" x14ac:dyDescent="0.2">
      <c r="A56">
        <f>ROW(Source!A45)</f>
        <v>45</v>
      </c>
      <c r="B56">
        <v>35896806</v>
      </c>
      <c r="C56">
        <v>35897154</v>
      </c>
      <c r="D56">
        <v>31703727</v>
      </c>
      <c r="E56">
        <v>1</v>
      </c>
      <c r="F56">
        <v>1</v>
      </c>
      <c r="G56">
        <v>1</v>
      </c>
      <c r="H56">
        <v>1</v>
      </c>
      <c r="I56" t="s">
        <v>456</v>
      </c>
      <c r="J56" t="s">
        <v>3</v>
      </c>
      <c r="K56" t="s">
        <v>457</v>
      </c>
      <c r="L56">
        <v>1191</v>
      </c>
      <c r="N56">
        <v>1013</v>
      </c>
      <c r="O56" t="s">
        <v>455</v>
      </c>
      <c r="P56" t="s">
        <v>455</v>
      </c>
      <c r="Q56">
        <v>1</v>
      </c>
      <c r="W56">
        <v>0</v>
      </c>
      <c r="X56">
        <v>-1417349443</v>
      </c>
      <c r="Y56">
        <v>1.84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1.84</v>
      </c>
      <c r="AU56" t="s">
        <v>3</v>
      </c>
      <c r="AV56">
        <v>2</v>
      </c>
      <c r="AW56">
        <v>2</v>
      </c>
      <c r="AX56">
        <v>35897162</v>
      </c>
      <c r="AY56">
        <v>1</v>
      </c>
      <c r="AZ56">
        <v>2048</v>
      </c>
      <c r="BA56">
        <v>53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Y56*Source!I45</f>
        <v>5.5200000000000005</v>
      </c>
      <c r="CY56">
        <f>AD56</f>
        <v>0</v>
      </c>
      <c r="CZ56">
        <f>AH56</f>
        <v>0</v>
      </c>
      <c r="DA56">
        <f>AL56</f>
        <v>1</v>
      </c>
      <c r="DB56">
        <v>0</v>
      </c>
    </row>
    <row r="57" spans="1:106" x14ac:dyDescent="0.2">
      <c r="A57">
        <f>ROW(Source!A45)</f>
        <v>45</v>
      </c>
      <c r="B57">
        <v>35896806</v>
      </c>
      <c r="C57">
        <v>35897154</v>
      </c>
      <c r="D57">
        <v>31519244</v>
      </c>
      <c r="E57">
        <v>1</v>
      </c>
      <c r="F57">
        <v>1</v>
      </c>
      <c r="G57">
        <v>1</v>
      </c>
      <c r="H57">
        <v>2</v>
      </c>
      <c r="I57" t="s">
        <v>462</v>
      </c>
      <c r="J57" t="s">
        <v>463</v>
      </c>
      <c r="K57" t="s">
        <v>464</v>
      </c>
      <c r="L57">
        <v>1368</v>
      </c>
      <c r="N57">
        <v>1011</v>
      </c>
      <c r="O57" t="s">
        <v>461</v>
      </c>
      <c r="P57" t="s">
        <v>461</v>
      </c>
      <c r="Q57">
        <v>1</v>
      </c>
      <c r="W57">
        <v>0</v>
      </c>
      <c r="X57">
        <v>-1718674368</v>
      </c>
      <c r="Y57">
        <v>1.1040000000000001</v>
      </c>
      <c r="AA57">
        <v>0</v>
      </c>
      <c r="AB57">
        <v>111.99</v>
      </c>
      <c r="AC57">
        <v>13.5</v>
      </c>
      <c r="AD57">
        <v>0</v>
      </c>
      <c r="AE57">
        <v>0</v>
      </c>
      <c r="AF57">
        <v>111.99</v>
      </c>
      <c r="AG57">
        <v>13.5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0.92</v>
      </c>
      <c r="AU57" t="s">
        <v>40</v>
      </c>
      <c r="AV57">
        <v>0</v>
      </c>
      <c r="AW57">
        <v>2</v>
      </c>
      <c r="AX57">
        <v>35897163</v>
      </c>
      <c r="AY57">
        <v>1</v>
      </c>
      <c r="AZ57">
        <v>0</v>
      </c>
      <c r="BA57">
        <v>54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Y57*Source!I45</f>
        <v>3.3120000000000003</v>
      </c>
      <c r="CY57">
        <f>AB57</f>
        <v>111.99</v>
      </c>
      <c r="CZ57">
        <f>AF57</f>
        <v>111.99</v>
      </c>
      <c r="DA57">
        <f>AJ57</f>
        <v>1</v>
      </c>
      <c r="DB57">
        <v>0</v>
      </c>
    </row>
    <row r="58" spans="1:106" x14ac:dyDescent="0.2">
      <c r="A58">
        <f>ROW(Source!A45)</f>
        <v>45</v>
      </c>
      <c r="B58">
        <v>35896806</v>
      </c>
      <c r="C58">
        <v>35897154</v>
      </c>
      <c r="D58">
        <v>31520646</v>
      </c>
      <c r="E58">
        <v>1</v>
      </c>
      <c r="F58">
        <v>1</v>
      </c>
      <c r="G58">
        <v>1</v>
      </c>
      <c r="H58">
        <v>2</v>
      </c>
      <c r="I58" t="s">
        <v>473</v>
      </c>
      <c r="J58" t="s">
        <v>474</v>
      </c>
      <c r="K58" t="s">
        <v>475</v>
      </c>
      <c r="L58">
        <v>1368</v>
      </c>
      <c r="N58">
        <v>1011</v>
      </c>
      <c r="O58" t="s">
        <v>461</v>
      </c>
      <c r="P58" t="s">
        <v>461</v>
      </c>
      <c r="Q58">
        <v>1</v>
      </c>
      <c r="W58">
        <v>0</v>
      </c>
      <c r="X58">
        <v>1372534845</v>
      </c>
      <c r="Y58">
        <v>1.1040000000000001</v>
      </c>
      <c r="AA58">
        <v>0</v>
      </c>
      <c r="AB58">
        <v>65.709999999999994</v>
      </c>
      <c r="AC58">
        <v>11.6</v>
      </c>
      <c r="AD58">
        <v>0</v>
      </c>
      <c r="AE58">
        <v>0</v>
      </c>
      <c r="AF58">
        <v>65.709999999999994</v>
      </c>
      <c r="AG58">
        <v>11.6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0.92</v>
      </c>
      <c r="AU58" t="s">
        <v>40</v>
      </c>
      <c r="AV58">
        <v>0</v>
      </c>
      <c r="AW58">
        <v>2</v>
      </c>
      <c r="AX58">
        <v>35897164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Y58*Source!I45</f>
        <v>3.3120000000000003</v>
      </c>
      <c r="CY58">
        <f>AB58</f>
        <v>65.709999999999994</v>
      </c>
      <c r="CZ58">
        <f>AF58</f>
        <v>65.709999999999994</v>
      </c>
      <c r="DA58">
        <f>AJ58</f>
        <v>1</v>
      </c>
      <c r="DB58">
        <v>0</v>
      </c>
    </row>
    <row r="59" spans="1:106" x14ac:dyDescent="0.2">
      <c r="A59">
        <f>ROW(Source!A45)</f>
        <v>45</v>
      </c>
      <c r="B59">
        <v>35896806</v>
      </c>
      <c r="C59">
        <v>35897154</v>
      </c>
      <c r="D59">
        <v>31435925</v>
      </c>
      <c r="E59">
        <v>17</v>
      </c>
      <c r="F59">
        <v>1</v>
      </c>
      <c r="G59">
        <v>1</v>
      </c>
      <c r="H59">
        <v>3</v>
      </c>
      <c r="I59" t="s">
        <v>480</v>
      </c>
      <c r="J59" t="s">
        <v>3</v>
      </c>
      <c r="K59" t="s">
        <v>481</v>
      </c>
      <c r="L59">
        <v>1374</v>
      </c>
      <c r="N59">
        <v>1013</v>
      </c>
      <c r="O59" t="s">
        <v>482</v>
      </c>
      <c r="P59" t="s">
        <v>482</v>
      </c>
      <c r="Q59">
        <v>1</v>
      </c>
      <c r="W59">
        <v>0</v>
      </c>
      <c r="X59">
        <v>-1731369543</v>
      </c>
      <c r="Y59">
        <v>0.53</v>
      </c>
      <c r="AA59">
        <v>1</v>
      </c>
      <c r="AB59">
        <v>0</v>
      </c>
      <c r="AC59">
        <v>0</v>
      </c>
      <c r="AD59">
        <v>0</v>
      </c>
      <c r="AE59">
        <v>1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0.53</v>
      </c>
      <c r="AU59" t="s">
        <v>3</v>
      </c>
      <c r="AV59">
        <v>0</v>
      </c>
      <c r="AW59">
        <v>2</v>
      </c>
      <c r="AX59">
        <v>35897165</v>
      </c>
      <c r="AY59">
        <v>1</v>
      </c>
      <c r="AZ59">
        <v>0</v>
      </c>
      <c r="BA59">
        <v>56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Y59*Source!I45</f>
        <v>1.59</v>
      </c>
      <c r="CY59">
        <f>AA59</f>
        <v>1</v>
      </c>
      <c r="CZ59">
        <f>AE59</f>
        <v>1</v>
      </c>
      <c r="DA59">
        <f>AI59</f>
        <v>1</v>
      </c>
      <c r="DB59">
        <v>0</v>
      </c>
    </row>
    <row r="60" spans="1:106" x14ac:dyDescent="0.2">
      <c r="A60">
        <f>ROW(Source!A45)</f>
        <v>45</v>
      </c>
      <c r="B60">
        <v>35896806</v>
      </c>
      <c r="C60">
        <v>35897154</v>
      </c>
      <c r="D60">
        <v>0</v>
      </c>
      <c r="E60">
        <v>1</v>
      </c>
      <c r="F60">
        <v>1</v>
      </c>
      <c r="G60">
        <v>1</v>
      </c>
      <c r="H60">
        <v>3</v>
      </c>
      <c r="I60" t="s">
        <v>119</v>
      </c>
      <c r="J60" t="s">
        <v>3</v>
      </c>
      <c r="K60" t="s">
        <v>120</v>
      </c>
      <c r="L60">
        <v>1354</v>
      </c>
      <c r="N60">
        <v>1010</v>
      </c>
      <c r="O60" t="s">
        <v>121</v>
      </c>
      <c r="P60" t="s">
        <v>121</v>
      </c>
      <c r="Q60">
        <v>1</v>
      </c>
      <c r="W60">
        <v>0</v>
      </c>
      <c r="X60">
        <v>1932939218</v>
      </c>
      <c r="Y60">
        <v>92.666667000000004</v>
      </c>
      <c r="AA60">
        <v>69.41</v>
      </c>
      <c r="AB60">
        <v>0</v>
      </c>
      <c r="AC60">
        <v>0</v>
      </c>
      <c r="AD60">
        <v>0</v>
      </c>
      <c r="AE60">
        <v>9.9999999999999982</v>
      </c>
      <c r="AF60">
        <v>0</v>
      </c>
      <c r="AG60">
        <v>0</v>
      </c>
      <c r="AH60">
        <v>0</v>
      </c>
      <c r="AI60">
        <v>7.3</v>
      </c>
      <c r="AJ60">
        <v>1</v>
      </c>
      <c r="AK60">
        <v>1</v>
      </c>
      <c r="AL60">
        <v>1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92.666667000000004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Y60*Source!I45</f>
        <v>278.000001</v>
      </c>
      <c r="CY60">
        <f>AA60</f>
        <v>69.41</v>
      </c>
      <c r="CZ60">
        <f>AE60</f>
        <v>9.9999999999999982</v>
      </c>
      <c r="DA60">
        <f>AI60</f>
        <v>7.3</v>
      </c>
      <c r="DB60">
        <v>0</v>
      </c>
    </row>
    <row r="61" spans="1:106" x14ac:dyDescent="0.2">
      <c r="A61">
        <f>ROW(Source!A47)</f>
        <v>47</v>
      </c>
      <c r="B61">
        <v>35896806</v>
      </c>
      <c r="C61">
        <v>35897167</v>
      </c>
      <c r="D61">
        <v>31710352</v>
      </c>
      <c r="E61">
        <v>1</v>
      </c>
      <c r="F61">
        <v>1</v>
      </c>
      <c r="G61">
        <v>1</v>
      </c>
      <c r="H61">
        <v>1</v>
      </c>
      <c r="I61" t="s">
        <v>505</v>
      </c>
      <c r="J61" t="s">
        <v>3</v>
      </c>
      <c r="K61" t="s">
        <v>506</v>
      </c>
      <c r="L61">
        <v>1191</v>
      </c>
      <c r="N61">
        <v>1013</v>
      </c>
      <c r="O61" t="s">
        <v>455</v>
      </c>
      <c r="P61" t="s">
        <v>455</v>
      </c>
      <c r="Q61">
        <v>1</v>
      </c>
      <c r="W61">
        <v>0</v>
      </c>
      <c r="X61">
        <v>-1972610816</v>
      </c>
      <c r="Y61">
        <v>116.64</v>
      </c>
      <c r="AA61">
        <v>0</v>
      </c>
      <c r="AB61">
        <v>0</v>
      </c>
      <c r="AC61">
        <v>0</v>
      </c>
      <c r="AD61">
        <v>7.5</v>
      </c>
      <c r="AE61">
        <v>0</v>
      </c>
      <c r="AF61">
        <v>0</v>
      </c>
      <c r="AG61">
        <v>0</v>
      </c>
      <c r="AH61">
        <v>7.5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97.2</v>
      </c>
      <c r="AU61" t="s">
        <v>40</v>
      </c>
      <c r="AV61">
        <v>1</v>
      </c>
      <c r="AW61">
        <v>2</v>
      </c>
      <c r="AX61">
        <v>35897170</v>
      </c>
      <c r="AY61">
        <v>1</v>
      </c>
      <c r="AZ61">
        <v>0</v>
      </c>
      <c r="BA61">
        <v>57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Y61*Source!I47</f>
        <v>4.6656000000000004</v>
      </c>
      <c r="CY61">
        <f>AD61</f>
        <v>7.5</v>
      </c>
      <c r="CZ61">
        <f>AH61</f>
        <v>7.5</v>
      </c>
      <c r="DA61">
        <f>AL61</f>
        <v>1</v>
      </c>
      <c r="DB61">
        <v>0</v>
      </c>
    </row>
    <row r="62" spans="1:106" x14ac:dyDescent="0.2">
      <c r="A62">
        <f>ROW(Source!A47)</f>
        <v>47</v>
      </c>
      <c r="B62">
        <v>35896806</v>
      </c>
      <c r="C62">
        <v>35897167</v>
      </c>
      <c r="D62">
        <v>31443147</v>
      </c>
      <c r="E62">
        <v>1</v>
      </c>
      <c r="F62">
        <v>1</v>
      </c>
      <c r="G62">
        <v>1</v>
      </c>
      <c r="H62">
        <v>3</v>
      </c>
      <c r="I62" t="s">
        <v>83</v>
      </c>
      <c r="J62" t="s">
        <v>85</v>
      </c>
      <c r="K62" t="s">
        <v>84</v>
      </c>
      <c r="L62">
        <v>1339</v>
      </c>
      <c r="N62">
        <v>1007</v>
      </c>
      <c r="O62" t="s">
        <v>50</v>
      </c>
      <c r="P62" t="s">
        <v>50</v>
      </c>
      <c r="Q62">
        <v>1</v>
      </c>
      <c r="W62">
        <v>0</v>
      </c>
      <c r="X62">
        <v>-35545874</v>
      </c>
      <c r="Y62">
        <v>100</v>
      </c>
      <c r="AA62">
        <v>569.17999999999995</v>
      </c>
      <c r="AB62">
        <v>0</v>
      </c>
      <c r="AC62">
        <v>0</v>
      </c>
      <c r="AD62">
        <v>0</v>
      </c>
      <c r="AE62">
        <v>55.26</v>
      </c>
      <c r="AF62">
        <v>0</v>
      </c>
      <c r="AG62">
        <v>0</v>
      </c>
      <c r="AH62">
        <v>0</v>
      </c>
      <c r="AI62">
        <v>10.3</v>
      </c>
      <c r="AJ62">
        <v>1</v>
      </c>
      <c r="AK62">
        <v>1</v>
      </c>
      <c r="AL62">
        <v>1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100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Y62*Source!I47</f>
        <v>4</v>
      </c>
      <c r="CY62">
        <f>AA62</f>
        <v>569.17999999999995</v>
      </c>
      <c r="CZ62">
        <f>AE62</f>
        <v>55.26</v>
      </c>
      <c r="DA62">
        <f>AI62</f>
        <v>10.3</v>
      </c>
      <c r="DB62">
        <v>0</v>
      </c>
    </row>
    <row r="63" spans="1:106" x14ac:dyDescent="0.2">
      <c r="A63">
        <f>ROW(Source!A49)</f>
        <v>49</v>
      </c>
      <c r="B63">
        <v>35896806</v>
      </c>
      <c r="C63">
        <v>35897172</v>
      </c>
      <c r="D63">
        <v>31709886</v>
      </c>
      <c r="E63">
        <v>1</v>
      </c>
      <c r="F63">
        <v>1</v>
      </c>
      <c r="G63">
        <v>1</v>
      </c>
      <c r="H63">
        <v>1</v>
      </c>
      <c r="I63" t="s">
        <v>478</v>
      </c>
      <c r="J63" t="s">
        <v>3</v>
      </c>
      <c r="K63" t="s">
        <v>479</v>
      </c>
      <c r="L63">
        <v>1191</v>
      </c>
      <c r="N63">
        <v>1013</v>
      </c>
      <c r="O63" t="s">
        <v>455</v>
      </c>
      <c r="P63" t="s">
        <v>455</v>
      </c>
      <c r="Q63">
        <v>1</v>
      </c>
      <c r="W63">
        <v>0</v>
      </c>
      <c r="X63">
        <v>1069510174</v>
      </c>
      <c r="Y63">
        <v>16.956</v>
      </c>
      <c r="AA63">
        <v>0</v>
      </c>
      <c r="AB63">
        <v>0</v>
      </c>
      <c r="AC63">
        <v>0</v>
      </c>
      <c r="AD63">
        <v>9.6199999999999992</v>
      </c>
      <c r="AE63">
        <v>0</v>
      </c>
      <c r="AF63">
        <v>0</v>
      </c>
      <c r="AG63">
        <v>0</v>
      </c>
      <c r="AH63">
        <v>9.6199999999999992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14.13</v>
      </c>
      <c r="AU63" t="s">
        <v>40</v>
      </c>
      <c r="AV63">
        <v>1</v>
      </c>
      <c r="AW63">
        <v>2</v>
      </c>
      <c r="AX63">
        <v>35897185</v>
      </c>
      <c r="AY63">
        <v>1</v>
      </c>
      <c r="AZ63">
        <v>0</v>
      </c>
      <c r="BA63">
        <v>58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Y63*Source!I49</f>
        <v>3.3912</v>
      </c>
      <c r="CY63">
        <f>AD63</f>
        <v>9.6199999999999992</v>
      </c>
      <c r="CZ63">
        <f>AH63</f>
        <v>9.6199999999999992</v>
      </c>
      <c r="DA63">
        <f>AL63</f>
        <v>1</v>
      </c>
      <c r="DB63">
        <v>0</v>
      </c>
    </row>
    <row r="64" spans="1:106" x14ac:dyDescent="0.2">
      <c r="A64">
        <f>ROW(Source!A49)</f>
        <v>49</v>
      </c>
      <c r="B64">
        <v>35896806</v>
      </c>
      <c r="C64">
        <v>35897172</v>
      </c>
      <c r="D64">
        <v>31703727</v>
      </c>
      <c r="E64">
        <v>1</v>
      </c>
      <c r="F64">
        <v>1</v>
      </c>
      <c r="G64">
        <v>1</v>
      </c>
      <c r="H64">
        <v>1</v>
      </c>
      <c r="I64" t="s">
        <v>456</v>
      </c>
      <c r="J64" t="s">
        <v>3</v>
      </c>
      <c r="K64" t="s">
        <v>457</v>
      </c>
      <c r="L64">
        <v>1191</v>
      </c>
      <c r="N64">
        <v>1013</v>
      </c>
      <c r="O64" t="s">
        <v>455</v>
      </c>
      <c r="P64" t="s">
        <v>455</v>
      </c>
      <c r="Q64">
        <v>1</v>
      </c>
      <c r="W64">
        <v>0</v>
      </c>
      <c r="X64">
        <v>-1417349443</v>
      </c>
      <c r="Y64">
        <v>0.4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0.4</v>
      </c>
      <c r="AU64" t="s">
        <v>3</v>
      </c>
      <c r="AV64">
        <v>2</v>
      </c>
      <c r="AW64">
        <v>2</v>
      </c>
      <c r="AX64">
        <v>35897186</v>
      </c>
      <c r="AY64">
        <v>1</v>
      </c>
      <c r="AZ64">
        <v>2048</v>
      </c>
      <c r="BA64">
        <v>59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Y64*Source!I49</f>
        <v>8.0000000000000016E-2</v>
      </c>
      <c r="CY64">
        <f>AD64</f>
        <v>0</v>
      </c>
      <c r="CZ64">
        <f>AH64</f>
        <v>0</v>
      </c>
      <c r="DA64">
        <f>AL64</f>
        <v>1</v>
      </c>
      <c r="DB64">
        <v>0</v>
      </c>
    </row>
    <row r="65" spans="1:106" x14ac:dyDescent="0.2">
      <c r="A65">
        <f>ROW(Source!A49)</f>
        <v>49</v>
      </c>
      <c r="B65">
        <v>35896806</v>
      </c>
      <c r="C65">
        <v>35897172</v>
      </c>
      <c r="D65">
        <v>31519244</v>
      </c>
      <c r="E65">
        <v>1</v>
      </c>
      <c r="F65">
        <v>1</v>
      </c>
      <c r="G65">
        <v>1</v>
      </c>
      <c r="H65">
        <v>2</v>
      </c>
      <c r="I65" t="s">
        <v>462</v>
      </c>
      <c r="J65" t="s">
        <v>463</v>
      </c>
      <c r="K65" t="s">
        <v>464</v>
      </c>
      <c r="L65">
        <v>1368</v>
      </c>
      <c r="N65">
        <v>1011</v>
      </c>
      <c r="O65" t="s">
        <v>461</v>
      </c>
      <c r="P65" t="s">
        <v>461</v>
      </c>
      <c r="Q65">
        <v>1</v>
      </c>
      <c r="W65">
        <v>0</v>
      </c>
      <c r="X65">
        <v>-1718674368</v>
      </c>
      <c r="Y65">
        <v>0.24</v>
      </c>
      <c r="AA65">
        <v>0</v>
      </c>
      <c r="AB65">
        <v>111.99</v>
      </c>
      <c r="AC65">
        <v>13.5</v>
      </c>
      <c r="AD65">
        <v>0</v>
      </c>
      <c r="AE65">
        <v>0</v>
      </c>
      <c r="AF65">
        <v>111.99</v>
      </c>
      <c r="AG65">
        <v>13.5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0.2</v>
      </c>
      <c r="AU65" t="s">
        <v>40</v>
      </c>
      <c r="AV65">
        <v>0</v>
      </c>
      <c r="AW65">
        <v>2</v>
      </c>
      <c r="AX65">
        <v>35897187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Y65*Source!I49</f>
        <v>4.8000000000000001E-2</v>
      </c>
      <c r="CY65">
        <f>AB65</f>
        <v>111.99</v>
      </c>
      <c r="CZ65">
        <f>AF65</f>
        <v>111.99</v>
      </c>
      <c r="DA65">
        <f>AJ65</f>
        <v>1</v>
      </c>
      <c r="DB65">
        <v>0</v>
      </c>
    </row>
    <row r="66" spans="1:106" x14ac:dyDescent="0.2">
      <c r="A66">
        <f>ROW(Source!A49)</f>
        <v>49</v>
      </c>
      <c r="B66">
        <v>35896806</v>
      </c>
      <c r="C66">
        <v>35897172</v>
      </c>
      <c r="D66">
        <v>31519376</v>
      </c>
      <c r="E66">
        <v>1</v>
      </c>
      <c r="F66">
        <v>1</v>
      </c>
      <c r="G66">
        <v>1</v>
      </c>
      <c r="H66">
        <v>2</v>
      </c>
      <c r="I66" t="s">
        <v>483</v>
      </c>
      <c r="J66" t="s">
        <v>484</v>
      </c>
      <c r="K66" t="s">
        <v>485</v>
      </c>
      <c r="L66">
        <v>1368</v>
      </c>
      <c r="N66">
        <v>1011</v>
      </c>
      <c r="O66" t="s">
        <v>461</v>
      </c>
      <c r="P66" t="s">
        <v>461</v>
      </c>
      <c r="Q66">
        <v>1</v>
      </c>
      <c r="W66">
        <v>0</v>
      </c>
      <c r="X66">
        <v>-1692889495</v>
      </c>
      <c r="Y66">
        <v>4.008</v>
      </c>
      <c r="AA66">
        <v>0</v>
      </c>
      <c r="AB66">
        <v>0.9</v>
      </c>
      <c r="AC66">
        <v>0</v>
      </c>
      <c r="AD66">
        <v>0</v>
      </c>
      <c r="AE66">
        <v>0</v>
      </c>
      <c r="AF66">
        <v>0.9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3.34</v>
      </c>
      <c r="AU66" t="s">
        <v>40</v>
      </c>
      <c r="AV66">
        <v>0</v>
      </c>
      <c r="AW66">
        <v>2</v>
      </c>
      <c r="AX66">
        <v>35897188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Y66*Source!I49</f>
        <v>0.80160000000000009</v>
      </c>
      <c r="CY66">
        <f>AB66</f>
        <v>0.9</v>
      </c>
      <c r="CZ66">
        <f>AF66</f>
        <v>0.9</v>
      </c>
      <c r="DA66">
        <f>AJ66</f>
        <v>1</v>
      </c>
      <c r="DB66">
        <v>0</v>
      </c>
    </row>
    <row r="67" spans="1:106" x14ac:dyDescent="0.2">
      <c r="A67">
        <f>ROW(Source!A49)</f>
        <v>49</v>
      </c>
      <c r="B67">
        <v>35896806</v>
      </c>
      <c r="C67">
        <v>35897172</v>
      </c>
      <c r="D67">
        <v>31519441</v>
      </c>
      <c r="E67">
        <v>1</v>
      </c>
      <c r="F67">
        <v>1</v>
      </c>
      <c r="G67">
        <v>1</v>
      </c>
      <c r="H67">
        <v>2</v>
      </c>
      <c r="I67" t="s">
        <v>486</v>
      </c>
      <c r="J67" t="s">
        <v>487</v>
      </c>
      <c r="K67" t="s">
        <v>488</v>
      </c>
      <c r="L67">
        <v>1368</v>
      </c>
      <c r="N67">
        <v>1011</v>
      </c>
      <c r="O67" t="s">
        <v>461</v>
      </c>
      <c r="P67" t="s">
        <v>461</v>
      </c>
      <c r="Q67">
        <v>1</v>
      </c>
      <c r="W67">
        <v>0</v>
      </c>
      <c r="X67">
        <v>941837819</v>
      </c>
      <c r="Y67">
        <v>4.008</v>
      </c>
      <c r="AA67">
        <v>0</v>
      </c>
      <c r="AB67">
        <v>3.28</v>
      </c>
      <c r="AC67">
        <v>0</v>
      </c>
      <c r="AD67">
        <v>0</v>
      </c>
      <c r="AE67">
        <v>0</v>
      </c>
      <c r="AF67">
        <v>3.28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3.34</v>
      </c>
      <c r="AU67" t="s">
        <v>40</v>
      </c>
      <c r="AV67">
        <v>0</v>
      </c>
      <c r="AW67">
        <v>2</v>
      </c>
      <c r="AX67">
        <v>35897189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Y67*Source!I49</f>
        <v>0.80160000000000009</v>
      </c>
      <c r="CY67">
        <f>AB67</f>
        <v>3.28</v>
      </c>
      <c r="CZ67">
        <f>AF67</f>
        <v>3.28</v>
      </c>
      <c r="DA67">
        <f>AJ67</f>
        <v>1</v>
      </c>
      <c r="DB67">
        <v>0</v>
      </c>
    </row>
    <row r="68" spans="1:106" x14ac:dyDescent="0.2">
      <c r="A68">
        <f>ROW(Source!A49)</f>
        <v>49</v>
      </c>
      <c r="B68">
        <v>35896806</v>
      </c>
      <c r="C68">
        <v>35897172</v>
      </c>
      <c r="D68">
        <v>31520646</v>
      </c>
      <c r="E68">
        <v>1</v>
      </c>
      <c r="F68">
        <v>1</v>
      </c>
      <c r="G68">
        <v>1</v>
      </c>
      <c r="H68">
        <v>2</v>
      </c>
      <c r="I68" t="s">
        <v>473</v>
      </c>
      <c r="J68" t="s">
        <v>474</v>
      </c>
      <c r="K68" t="s">
        <v>475</v>
      </c>
      <c r="L68">
        <v>1368</v>
      </c>
      <c r="N68">
        <v>1011</v>
      </c>
      <c r="O68" t="s">
        <v>461</v>
      </c>
      <c r="P68" t="s">
        <v>461</v>
      </c>
      <c r="Q68">
        <v>1</v>
      </c>
      <c r="W68">
        <v>0</v>
      </c>
      <c r="X68">
        <v>1372534845</v>
      </c>
      <c r="Y68">
        <v>0.24</v>
      </c>
      <c r="AA68">
        <v>0</v>
      </c>
      <c r="AB68">
        <v>65.709999999999994</v>
      </c>
      <c r="AC68">
        <v>11.6</v>
      </c>
      <c r="AD68">
        <v>0</v>
      </c>
      <c r="AE68">
        <v>0</v>
      </c>
      <c r="AF68">
        <v>65.709999999999994</v>
      </c>
      <c r="AG68">
        <v>11.6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0.2</v>
      </c>
      <c r="AU68" t="s">
        <v>40</v>
      </c>
      <c r="AV68">
        <v>0</v>
      </c>
      <c r="AW68">
        <v>2</v>
      </c>
      <c r="AX68">
        <v>35897190</v>
      </c>
      <c r="AY68">
        <v>1</v>
      </c>
      <c r="AZ68">
        <v>0</v>
      </c>
      <c r="BA68">
        <v>63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Y68*Source!I49</f>
        <v>4.8000000000000001E-2</v>
      </c>
      <c r="CY68">
        <f>AB68</f>
        <v>65.709999999999994</v>
      </c>
      <c r="CZ68">
        <f>AF68</f>
        <v>65.709999999999994</v>
      </c>
      <c r="DA68">
        <f>AJ68</f>
        <v>1</v>
      </c>
      <c r="DB68">
        <v>0</v>
      </c>
    </row>
    <row r="69" spans="1:106" x14ac:dyDescent="0.2">
      <c r="A69">
        <f>ROW(Source!A49)</f>
        <v>49</v>
      </c>
      <c r="B69">
        <v>35896806</v>
      </c>
      <c r="C69">
        <v>35897172</v>
      </c>
      <c r="D69">
        <v>31438964</v>
      </c>
      <c r="E69">
        <v>1</v>
      </c>
      <c r="F69">
        <v>1</v>
      </c>
      <c r="G69">
        <v>1</v>
      </c>
      <c r="H69">
        <v>3</v>
      </c>
      <c r="I69" t="s">
        <v>489</v>
      </c>
      <c r="J69" t="s">
        <v>490</v>
      </c>
      <c r="K69" t="s">
        <v>491</v>
      </c>
      <c r="L69">
        <v>1308</v>
      </c>
      <c r="N69">
        <v>1003</v>
      </c>
      <c r="O69" t="s">
        <v>73</v>
      </c>
      <c r="P69" t="s">
        <v>73</v>
      </c>
      <c r="Q69">
        <v>100</v>
      </c>
      <c r="W69">
        <v>0</v>
      </c>
      <c r="X69">
        <v>568244124</v>
      </c>
      <c r="Y69">
        <v>2.4500000000000001E-2</v>
      </c>
      <c r="AA69">
        <v>538.79999999999995</v>
      </c>
      <c r="AB69">
        <v>0</v>
      </c>
      <c r="AC69">
        <v>0</v>
      </c>
      <c r="AD69">
        <v>0</v>
      </c>
      <c r="AE69">
        <v>120</v>
      </c>
      <c r="AF69">
        <v>0</v>
      </c>
      <c r="AG69">
        <v>0</v>
      </c>
      <c r="AH69">
        <v>0</v>
      </c>
      <c r="AI69">
        <v>4.49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2.4500000000000001E-2</v>
      </c>
      <c r="AU69" t="s">
        <v>3</v>
      </c>
      <c r="AV69">
        <v>0</v>
      </c>
      <c r="AW69">
        <v>2</v>
      </c>
      <c r="AX69">
        <v>35897191</v>
      </c>
      <c r="AY69">
        <v>1</v>
      </c>
      <c r="AZ69">
        <v>0</v>
      </c>
      <c r="BA69">
        <v>64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Y69*Source!I49</f>
        <v>4.9000000000000007E-3</v>
      </c>
      <c r="CY69">
        <f t="shared" ref="CY69:CY74" si="6">AA69</f>
        <v>538.79999999999995</v>
      </c>
      <c r="CZ69">
        <f t="shared" ref="CZ69:CZ74" si="7">AE69</f>
        <v>120</v>
      </c>
      <c r="DA69">
        <f t="shared" ref="DA69:DA74" si="8">AI69</f>
        <v>4.49</v>
      </c>
      <c r="DB69">
        <v>0</v>
      </c>
    </row>
    <row r="70" spans="1:106" x14ac:dyDescent="0.2">
      <c r="A70">
        <f>ROW(Source!A49)</f>
        <v>49</v>
      </c>
      <c r="B70">
        <v>35896806</v>
      </c>
      <c r="C70">
        <v>35897172</v>
      </c>
      <c r="D70">
        <v>31441802</v>
      </c>
      <c r="E70">
        <v>1</v>
      </c>
      <c r="F70">
        <v>1</v>
      </c>
      <c r="G70">
        <v>1</v>
      </c>
      <c r="H70">
        <v>3</v>
      </c>
      <c r="I70" t="s">
        <v>507</v>
      </c>
      <c r="J70" t="s">
        <v>508</v>
      </c>
      <c r="K70" t="s">
        <v>509</v>
      </c>
      <c r="L70">
        <v>1348</v>
      </c>
      <c r="N70">
        <v>1009</v>
      </c>
      <c r="O70" t="s">
        <v>495</v>
      </c>
      <c r="P70" t="s">
        <v>495</v>
      </c>
      <c r="Q70">
        <v>1000</v>
      </c>
      <c r="W70">
        <v>0</v>
      </c>
      <c r="X70">
        <v>-1755229539</v>
      </c>
      <c r="Y70">
        <v>6.2E-4</v>
      </c>
      <c r="AA70">
        <v>89993.2</v>
      </c>
      <c r="AB70">
        <v>0</v>
      </c>
      <c r="AC70">
        <v>0</v>
      </c>
      <c r="AD70">
        <v>0</v>
      </c>
      <c r="AE70">
        <v>12430</v>
      </c>
      <c r="AF70">
        <v>0</v>
      </c>
      <c r="AG70">
        <v>0</v>
      </c>
      <c r="AH70">
        <v>0</v>
      </c>
      <c r="AI70">
        <v>7.24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6.2E-4</v>
      </c>
      <c r="AU70" t="s">
        <v>3</v>
      </c>
      <c r="AV70">
        <v>0</v>
      </c>
      <c r="AW70">
        <v>2</v>
      </c>
      <c r="AX70">
        <v>35897192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Y70*Source!I49</f>
        <v>1.2400000000000001E-4</v>
      </c>
      <c r="CY70">
        <f t="shared" si="6"/>
        <v>89993.2</v>
      </c>
      <c r="CZ70">
        <f t="shared" si="7"/>
        <v>12430</v>
      </c>
      <c r="DA70">
        <f t="shared" si="8"/>
        <v>7.24</v>
      </c>
      <c r="DB70">
        <v>0</v>
      </c>
    </row>
    <row r="71" spans="1:106" x14ac:dyDescent="0.2">
      <c r="A71">
        <f>ROW(Source!A49)</f>
        <v>49</v>
      </c>
      <c r="B71">
        <v>35896806</v>
      </c>
      <c r="C71">
        <v>35897172</v>
      </c>
      <c r="D71">
        <v>31466422</v>
      </c>
      <c r="E71">
        <v>1</v>
      </c>
      <c r="F71">
        <v>1</v>
      </c>
      <c r="G71">
        <v>1</v>
      </c>
      <c r="H71">
        <v>3</v>
      </c>
      <c r="I71" t="s">
        <v>510</v>
      </c>
      <c r="J71" t="s">
        <v>511</v>
      </c>
      <c r="K71" t="s">
        <v>512</v>
      </c>
      <c r="L71">
        <v>1346</v>
      </c>
      <c r="N71">
        <v>1009</v>
      </c>
      <c r="O71" t="s">
        <v>211</v>
      </c>
      <c r="P71" t="s">
        <v>211</v>
      </c>
      <c r="Q71">
        <v>1</v>
      </c>
      <c r="W71">
        <v>0</v>
      </c>
      <c r="X71">
        <v>1391681712</v>
      </c>
      <c r="Y71">
        <v>0.25</v>
      </c>
      <c r="AA71">
        <v>600.88</v>
      </c>
      <c r="AB71">
        <v>0</v>
      </c>
      <c r="AC71">
        <v>0</v>
      </c>
      <c r="AD71">
        <v>0</v>
      </c>
      <c r="AE71">
        <v>68.05</v>
      </c>
      <c r="AF71">
        <v>0</v>
      </c>
      <c r="AG71">
        <v>0</v>
      </c>
      <c r="AH71">
        <v>0</v>
      </c>
      <c r="AI71">
        <v>8.83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0.25</v>
      </c>
      <c r="AU71" t="s">
        <v>3</v>
      </c>
      <c r="AV71">
        <v>0</v>
      </c>
      <c r="AW71">
        <v>2</v>
      </c>
      <c r="AX71">
        <v>35897193</v>
      </c>
      <c r="AY71">
        <v>1</v>
      </c>
      <c r="AZ71">
        <v>0</v>
      </c>
      <c r="BA71">
        <v>66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Y71*Source!I49</f>
        <v>0.05</v>
      </c>
      <c r="CY71">
        <f t="shared" si="6"/>
        <v>600.88</v>
      </c>
      <c r="CZ71">
        <f t="shared" si="7"/>
        <v>68.05</v>
      </c>
      <c r="DA71">
        <f t="shared" si="8"/>
        <v>8.83</v>
      </c>
      <c r="DB71">
        <v>0</v>
      </c>
    </row>
    <row r="72" spans="1:106" x14ac:dyDescent="0.2">
      <c r="A72">
        <f>ROW(Source!A49)</f>
        <v>49</v>
      </c>
      <c r="B72">
        <v>35896806</v>
      </c>
      <c r="C72">
        <v>35897172</v>
      </c>
      <c r="D72">
        <v>31475248</v>
      </c>
      <c r="E72">
        <v>1</v>
      </c>
      <c r="F72">
        <v>1</v>
      </c>
      <c r="G72">
        <v>1</v>
      </c>
      <c r="H72">
        <v>3</v>
      </c>
      <c r="I72" t="s">
        <v>502</v>
      </c>
      <c r="J72" t="s">
        <v>503</v>
      </c>
      <c r="K72" t="s">
        <v>504</v>
      </c>
      <c r="L72">
        <v>1348</v>
      </c>
      <c r="N72">
        <v>1009</v>
      </c>
      <c r="O72" t="s">
        <v>495</v>
      </c>
      <c r="P72" t="s">
        <v>495</v>
      </c>
      <c r="Q72">
        <v>1000</v>
      </c>
      <c r="W72">
        <v>0</v>
      </c>
      <c r="X72">
        <v>-108263514</v>
      </c>
      <c r="Y72">
        <v>7.2000000000000005E-4</v>
      </c>
      <c r="AA72">
        <v>74903.429999999993</v>
      </c>
      <c r="AB72">
        <v>0</v>
      </c>
      <c r="AC72">
        <v>0</v>
      </c>
      <c r="AD72">
        <v>0</v>
      </c>
      <c r="AE72">
        <v>7826.9</v>
      </c>
      <c r="AF72">
        <v>0</v>
      </c>
      <c r="AG72">
        <v>0</v>
      </c>
      <c r="AH72">
        <v>0</v>
      </c>
      <c r="AI72">
        <v>9.57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7.2000000000000005E-4</v>
      </c>
      <c r="AU72" t="s">
        <v>3</v>
      </c>
      <c r="AV72">
        <v>0</v>
      </c>
      <c r="AW72">
        <v>2</v>
      </c>
      <c r="AX72">
        <v>35897194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Y72*Source!I49</f>
        <v>1.44E-4</v>
      </c>
      <c r="CY72">
        <f t="shared" si="6"/>
        <v>74903.429999999993</v>
      </c>
      <c r="CZ72">
        <f t="shared" si="7"/>
        <v>7826.9</v>
      </c>
      <c r="DA72">
        <f t="shared" si="8"/>
        <v>9.57</v>
      </c>
      <c r="DB72">
        <v>0</v>
      </c>
    </row>
    <row r="73" spans="1:106" x14ac:dyDescent="0.2">
      <c r="A73">
        <f>ROW(Source!A49)</f>
        <v>49</v>
      </c>
      <c r="B73">
        <v>35896806</v>
      </c>
      <c r="C73">
        <v>35897172</v>
      </c>
      <c r="D73">
        <v>31435925</v>
      </c>
      <c r="E73">
        <v>17</v>
      </c>
      <c r="F73">
        <v>1</v>
      </c>
      <c r="G73">
        <v>1</v>
      </c>
      <c r="H73">
        <v>3</v>
      </c>
      <c r="I73" t="s">
        <v>480</v>
      </c>
      <c r="J73" t="s">
        <v>3</v>
      </c>
      <c r="K73" t="s">
        <v>481</v>
      </c>
      <c r="L73">
        <v>1374</v>
      </c>
      <c r="N73">
        <v>1013</v>
      </c>
      <c r="O73" t="s">
        <v>482</v>
      </c>
      <c r="P73" t="s">
        <v>482</v>
      </c>
      <c r="Q73">
        <v>1</v>
      </c>
      <c r="W73">
        <v>0</v>
      </c>
      <c r="X73">
        <v>-1731369543</v>
      </c>
      <c r="Y73">
        <v>2.72</v>
      </c>
      <c r="AA73">
        <v>1</v>
      </c>
      <c r="AB73">
        <v>0</v>
      </c>
      <c r="AC73">
        <v>0</v>
      </c>
      <c r="AD73">
        <v>0</v>
      </c>
      <c r="AE73">
        <v>1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2.72</v>
      </c>
      <c r="AU73" t="s">
        <v>3</v>
      </c>
      <c r="AV73">
        <v>0</v>
      </c>
      <c r="AW73">
        <v>2</v>
      </c>
      <c r="AX73">
        <v>35897195</v>
      </c>
      <c r="AY73">
        <v>1</v>
      </c>
      <c r="AZ73">
        <v>0</v>
      </c>
      <c r="BA73">
        <v>68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Y73*Source!I49</f>
        <v>0.54400000000000004</v>
      </c>
      <c r="CY73">
        <f t="shared" si="6"/>
        <v>1</v>
      </c>
      <c r="CZ73">
        <f t="shared" si="7"/>
        <v>1</v>
      </c>
      <c r="DA73">
        <f t="shared" si="8"/>
        <v>1</v>
      </c>
      <c r="DB73">
        <v>0</v>
      </c>
    </row>
    <row r="74" spans="1:106" x14ac:dyDescent="0.2">
      <c r="A74">
        <f>ROW(Source!A49)</f>
        <v>49</v>
      </c>
      <c r="B74">
        <v>35896806</v>
      </c>
      <c r="C74">
        <v>35897172</v>
      </c>
      <c r="D74">
        <v>0</v>
      </c>
      <c r="E74">
        <v>1</v>
      </c>
      <c r="F74">
        <v>1</v>
      </c>
      <c r="G74">
        <v>1</v>
      </c>
      <c r="H74">
        <v>3</v>
      </c>
      <c r="I74" t="s">
        <v>90</v>
      </c>
      <c r="J74" t="s">
        <v>3</v>
      </c>
      <c r="K74" t="s">
        <v>91</v>
      </c>
      <c r="L74">
        <v>1301</v>
      </c>
      <c r="N74">
        <v>1003</v>
      </c>
      <c r="O74" t="s">
        <v>92</v>
      </c>
      <c r="P74" t="s">
        <v>92</v>
      </c>
      <c r="Q74">
        <v>1</v>
      </c>
      <c r="W74">
        <v>0</v>
      </c>
      <c r="X74">
        <v>806057650</v>
      </c>
      <c r="Y74">
        <v>101.99999999999999</v>
      </c>
      <c r="AA74">
        <v>97.32</v>
      </c>
      <c r="AB74">
        <v>0</v>
      </c>
      <c r="AC74">
        <v>0</v>
      </c>
      <c r="AD74">
        <v>0</v>
      </c>
      <c r="AE74">
        <v>14</v>
      </c>
      <c r="AF74">
        <v>0</v>
      </c>
      <c r="AG74">
        <v>0</v>
      </c>
      <c r="AH74">
        <v>0</v>
      </c>
      <c r="AI74">
        <v>7.3</v>
      </c>
      <c r="AJ74">
        <v>1</v>
      </c>
      <c r="AK74">
        <v>1</v>
      </c>
      <c r="AL74">
        <v>1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101.99999999999999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Y74*Source!I49</f>
        <v>20.399999999999999</v>
      </c>
      <c r="CY74">
        <f t="shared" si="6"/>
        <v>97.32</v>
      </c>
      <c r="CZ74">
        <f t="shared" si="7"/>
        <v>14</v>
      </c>
      <c r="DA74">
        <f t="shared" si="8"/>
        <v>7.3</v>
      </c>
      <c r="DB74">
        <v>0</v>
      </c>
    </row>
    <row r="75" spans="1:106" x14ac:dyDescent="0.2">
      <c r="A75">
        <f>ROW(Source!A51)</f>
        <v>51</v>
      </c>
      <c r="B75">
        <v>35896806</v>
      </c>
      <c r="C75">
        <v>35897197</v>
      </c>
      <c r="D75">
        <v>31709886</v>
      </c>
      <c r="E75">
        <v>1</v>
      </c>
      <c r="F75">
        <v>1</v>
      </c>
      <c r="G75">
        <v>1</v>
      </c>
      <c r="H75">
        <v>1</v>
      </c>
      <c r="I75" t="s">
        <v>478</v>
      </c>
      <c r="J75" t="s">
        <v>3</v>
      </c>
      <c r="K75" t="s">
        <v>479</v>
      </c>
      <c r="L75">
        <v>1191</v>
      </c>
      <c r="N75">
        <v>1013</v>
      </c>
      <c r="O75" t="s">
        <v>455</v>
      </c>
      <c r="P75" t="s">
        <v>455</v>
      </c>
      <c r="Q75">
        <v>1</v>
      </c>
      <c r="W75">
        <v>0</v>
      </c>
      <c r="X75">
        <v>1069510174</v>
      </c>
      <c r="Y75">
        <v>20.844000000000001</v>
      </c>
      <c r="AA75">
        <v>0</v>
      </c>
      <c r="AB75">
        <v>0</v>
      </c>
      <c r="AC75">
        <v>0</v>
      </c>
      <c r="AD75">
        <v>9.6199999999999992</v>
      </c>
      <c r="AE75">
        <v>0</v>
      </c>
      <c r="AF75">
        <v>0</v>
      </c>
      <c r="AG75">
        <v>0</v>
      </c>
      <c r="AH75">
        <v>9.6199999999999992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17.37</v>
      </c>
      <c r="AU75" t="s">
        <v>40</v>
      </c>
      <c r="AV75">
        <v>1</v>
      </c>
      <c r="AW75">
        <v>2</v>
      </c>
      <c r="AX75">
        <v>35897212</v>
      </c>
      <c r="AY75">
        <v>1</v>
      </c>
      <c r="AZ75">
        <v>0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Y75*Source!I51</f>
        <v>10.422000000000001</v>
      </c>
      <c r="CY75">
        <f>AD75</f>
        <v>9.6199999999999992</v>
      </c>
      <c r="CZ75">
        <f>AH75</f>
        <v>9.6199999999999992</v>
      </c>
      <c r="DA75">
        <f>AL75</f>
        <v>1</v>
      </c>
      <c r="DB75">
        <v>0</v>
      </c>
    </row>
    <row r="76" spans="1:106" x14ac:dyDescent="0.2">
      <c r="A76">
        <f>ROW(Source!A51)</f>
        <v>51</v>
      </c>
      <c r="B76">
        <v>35896806</v>
      </c>
      <c r="C76">
        <v>35897197</v>
      </c>
      <c r="D76">
        <v>31703727</v>
      </c>
      <c r="E76">
        <v>1</v>
      </c>
      <c r="F76">
        <v>1</v>
      </c>
      <c r="G76">
        <v>1</v>
      </c>
      <c r="H76">
        <v>1</v>
      </c>
      <c r="I76" t="s">
        <v>456</v>
      </c>
      <c r="J76" t="s">
        <v>3</v>
      </c>
      <c r="K76" t="s">
        <v>457</v>
      </c>
      <c r="L76">
        <v>1191</v>
      </c>
      <c r="N76">
        <v>1013</v>
      </c>
      <c r="O76" t="s">
        <v>455</v>
      </c>
      <c r="P76" t="s">
        <v>455</v>
      </c>
      <c r="Q76">
        <v>1</v>
      </c>
      <c r="W76">
        <v>0</v>
      </c>
      <c r="X76">
        <v>-1417349443</v>
      </c>
      <c r="Y76">
        <v>0.4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0.4</v>
      </c>
      <c r="AU76" t="s">
        <v>3</v>
      </c>
      <c r="AV76">
        <v>2</v>
      </c>
      <c r="AW76">
        <v>2</v>
      </c>
      <c r="AX76">
        <v>35897213</v>
      </c>
      <c r="AY76">
        <v>1</v>
      </c>
      <c r="AZ76">
        <v>2048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Y76*Source!I51</f>
        <v>0.2</v>
      </c>
      <c r="CY76">
        <f>AD76</f>
        <v>0</v>
      </c>
      <c r="CZ76">
        <f>AH76</f>
        <v>0</v>
      </c>
      <c r="DA76">
        <f>AL76</f>
        <v>1</v>
      </c>
      <c r="DB76">
        <v>0</v>
      </c>
    </row>
    <row r="77" spans="1:106" x14ac:dyDescent="0.2">
      <c r="A77">
        <f>ROW(Source!A51)</f>
        <v>51</v>
      </c>
      <c r="B77">
        <v>35896806</v>
      </c>
      <c r="C77">
        <v>35897197</v>
      </c>
      <c r="D77">
        <v>31519244</v>
      </c>
      <c r="E77">
        <v>1</v>
      </c>
      <c r="F77">
        <v>1</v>
      </c>
      <c r="G77">
        <v>1</v>
      </c>
      <c r="H77">
        <v>2</v>
      </c>
      <c r="I77" t="s">
        <v>462</v>
      </c>
      <c r="J77" t="s">
        <v>463</v>
      </c>
      <c r="K77" t="s">
        <v>464</v>
      </c>
      <c r="L77">
        <v>1368</v>
      </c>
      <c r="N77">
        <v>1011</v>
      </c>
      <c r="O77" t="s">
        <v>461</v>
      </c>
      <c r="P77" t="s">
        <v>461</v>
      </c>
      <c r="Q77">
        <v>1</v>
      </c>
      <c r="W77">
        <v>0</v>
      </c>
      <c r="X77">
        <v>-1718674368</v>
      </c>
      <c r="Y77">
        <v>0.24</v>
      </c>
      <c r="AA77">
        <v>0</v>
      </c>
      <c r="AB77">
        <v>111.99</v>
      </c>
      <c r="AC77">
        <v>13.5</v>
      </c>
      <c r="AD77">
        <v>0</v>
      </c>
      <c r="AE77">
        <v>0</v>
      </c>
      <c r="AF77">
        <v>111.99</v>
      </c>
      <c r="AG77">
        <v>13.5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0.2</v>
      </c>
      <c r="AU77" t="s">
        <v>40</v>
      </c>
      <c r="AV77">
        <v>0</v>
      </c>
      <c r="AW77">
        <v>2</v>
      </c>
      <c r="AX77">
        <v>35897214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Y77*Source!I51</f>
        <v>0.12</v>
      </c>
      <c r="CY77">
        <f>AB77</f>
        <v>111.99</v>
      </c>
      <c r="CZ77">
        <f>AF77</f>
        <v>111.99</v>
      </c>
      <c r="DA77">
        <f>AJ77</f>
        <v>1</v>
      </c>
      <c r="DB77">
        <v>0</v>
      </c>
    </row>
    <row r="78" spans="1:106" x14ac:dyDescent="0.2">
      <c r="A78">
        <f>ROW(Source!A51)</f>
        <v>51</v>
      </c>
      <c r="B78">
        <v>35896806</v>
      </c>
      <c r="C78">
        <v>35897197</v>
      </c>
      <c r="D78">
        <v>31519376</v>
      </c>
      <c r="E78">
        <v>1</v>
      </c>
      <c r="F78">
        <v>1</v>
      </c>
      <c r="G78">
        <v>1</v>
      </c>
      <c r="H78">
        <v>2</v>
      </c>
      <c r="I78" t="s">
        <v>483</v>
      </c>
      <c r="J78" t="s">
        <v>484</v>
      </c>
      <c r="K78" t="s">
        <v>485</v>
      </c>
      <c r="L78">
        <v>1368</v>
      </c>
      <c r="N78">
        <v>1011</v>
      </c>
      <c r="O78" t="s">
        <v>461</v>
      </c>
      <c r="P78" t="s">
        <v>461</v>
      </c>
      <c r="Q78">
        <v>1</v>
      </c>
      <c r="W78">
        <v>0</v>
      </c>
      <c r="X78">
        <v>-1692889495</v>
      </c>
      <c r="Y78">
        <v>4.871999999999999</v>
      </c>
      <c r="AA78">
        <v>0</v>
      </c>
      <c r="AB78">
        <v>0.9</v>
      </c>
      <c r="AC78">
        <v>0</v>
      </c>
      <c r="AD78">
        <v>0</v>
      </c>
      <c r="AE78">
        <v>0</v>
      </c>
      <c r="AF78">
        <v>0.9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4.0599999999999996</v>
      </c>
      <c r="AU78" t="s">
        <v>40</v>
      </c>
      <c r="AV78">
        <v>0</v>
      </c>
      <c r="AW78">
        <v>2</v>
      </c>
      <c r="AX78">
        <v>35897215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Y78*Source!I51</f>
        <v>2.4359999999999995</v>
      </c>
      <c r="CY78">
        <f>AB78</f>
        <v>0.9</v>
      </c>
      <c r="CZ78">
        <f>AF78</f>
        <v>0.9</v>
      </c>
      <c r="DA78">
        <f>AJ78</f>
        <v>1</v>
      </c>
      <c r="DB78">
        <v>0</v>
      </c>
    </row>
    <row r="79" spans="1:106" x14ac:dyDescent="0.2">
      <c r="A79">
        <f>ROW(Source!A51)</f>
        <v>51</v>
      </c>
      <c r="B79">
        <v>35896806</v>
      </c>
      <c r="C79">
        <v>35897197</v>
      </c>
      <c r="D79">
        <v>31519441</v>
      </c>
      <c r="E79">
        <v>1</v>
      </c>
      <c r="F79">
        <v>1</v>
      </c>
      <c r="G79">
        <v>1</v>
      </c>
      <c r="H79">
        <v>2</v>
      </c>
      <c r="I79" t="s">
        <v>486</v>
      </c>
      <c r="J79" t="s">
        <v>487</v>
      </c>
      <c r="K79" t="s">
        <v>488</v>
      </c>
      <c r="L79">
        <v>1368</v>
      </c>
      <c r="N79">
        <v>1011</v>
      </c>
      <c r="O79" t="s">
        <v>461</v>
      </c>
      <c r="P79" t="s">
        <v>461</v>
      </c>
      <c r="Q79">
        <v>1</v>
      </c>
      <c r="W79">
        <v>0</v>
      </c>
      <c r="X79">
        <v>941837819</v>
      </c>
      <c r="Y79">
        <v>4.871999999999999</v>
      </c>
      <c r="AA79">
        <v>0</v>
      </c>
      <c r="AB79">
        <v>3.28</v>
      </c>
      <c r="AC79">
        <v>0</v>
      </c>
      <c r="AD79">
        <v>0</v>
      </c>
      <c r="AE79">
        <v>0</v>
      </c>
      <c r="AF79">
        <v>3.28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4.0599999999999996</v>
      </c>
      <c r="AU79" t="s">
        <v>40</v>
      </c>
      <c r="AV79">
        <v>0</v>
      </c>
      <c r="AW79">
        <v>2</v>
      </c>
      <c r="AX79">
        <v>35897216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Y79*Source!I51</f>
        <v>2.4359999999999995</v>
      </c>
      <c r="CY79">
        <f>AB79</f>
        <v>3.28</v>
      </c>
      <c r="CZ79">
        <f>AF79</f>
        <v>3.28</v>
      </c>
      <c r="DA79">
        <f>AJ79</f>
        <v>1</v>
      </c>
      <c r="DB79">
        <v>0</v>
      </c>
    </row>
    <row r="80" spans="1:106" x14ac:dyDescent="0.2">
      <c r="A80">
        <f>ROW(Source!A51)</f>
        <v>51</v>
      </c>
      <c r="B80">
        <v>35896806</v>
      </c>
      <c r="C80">
        <v>35897197</v>
      </c>
      <c r="D80">
        <v>31520646</v>
      </c>
      <c r="E80">
        <v>1</v>
      </c>
      <c r="F80">
        <v>1</v>
      </c>
      <c r="G80">
        <v>1</v>
      </c>
      <c r="H80">
        <v>2</v>
      </c>
      <c r="I80" t="s">
        <v>473</v>
      </c>
      <c r="J80" t="s">
        <v>474</v>
      </c>
      <c r="K80" t="s">
        <v>475</v>
      </c>
      <c r="L80">
        <v>1368</v>
      </c>
      <c r="N80">
        <v>1011</v>
      </c>
      <c r="O80" t="s">
        <v>461</v>
      </c>
      <c r="P80" t="s">
        <v>461</v>
      </c>
      <c r="Q80">
        <v>1</v>
      </c>
      <c r="W80">
        <v>0</v>
      </c>
      <c r="X80">
        <v>1372534845</v>
      </c>
      <c r="Y80">
        <v>0.24</v>
      </c>
      <c r="AA80">
        <v>0</v>
      </c>
      <c r="AB80">
        <v>65.709999999999994</v>
      </c>
      <c r="AC80">
        <v>11.6</v>
      </c>
      <c r="AD80">
        <v>0</v>
      </c>
      <c r="AE80">
        <v>0</v>
      </c>
      <c r="AF80">
        <v>65.709999999999994</v>
      </c>
      <c r="AG80">
        <v>11.6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0.2</v>
      </c>
      <c r="AU80" t="s">
        <v>40</v>
      </c>
      <c r="AV80">
        <v>0</v>
      </c>
      <c r="AW80">
        <v>2</v>
      </c>
      <c r="AX80">
        <v>35897217</v>
      </c>
      <c r="AY80">
        <v>1</v>
      </c>
      <c r="AZ80">
        <v>0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Y80*Source!I51</f>
        <v>0.12</v>
      </c>
      <c r="CY80">
        <f>AB80</f>
        <v>65.709999999999994</v>
      </c>
      <c r="CZ80">
        <f>AF80</f>
        <v>65.709999999999994</v>
      </c>
      <c r="DA80">
        <f>AJ80</f>
        <v>1</v>
      </c>
      <c r="DB80">
        <v>0</v>
      </c>
    </row>
    <row r="81" spans="1:106" x14ac:dyDescent="0.2">
      <c r="A81">
        <f>ROW(Source!A51)</f>
        <v>51</v>
      </c>
      <c r="B81">
        <v>35896806</v>
      </c>
      <c r="C81">
        <v>35897197</v>
      </c>
      <c r="D81">
        <v>31438964</v>
      </c>
      <c r="E81">
        <v>1</v>
      </c>
      <c r="F81">
        <v>1</v>
      </c>
      <c r="G81">
        <v>1</v>
      </c>
      <c r="H81">
        <v>3</v>
      </c>
      <c r="I81" t="s">
        <v>489</v>
      </c>
      <c r="J81" t="s">
        <v>490</v>
      </c>
      <c r="K81" t="s">
        <v>491</v>
      </c>
      <c r="L81">
        <v>1308</v>
      </c>
      <c r="N81">
        <v>1003</v>
      </c>
      <c r="O81" t="s">
        <v>73</v>
      </c>
      <c r="P81" t="s">
        <v>73</v>
      </c>
      <c r="Q81">
        <v>100</v>
      </c>
      <c r="W81">
        <v>0</v>
      </c>
      <c r="X81">
        <v>568244124</v>
      </c>
      <c r="Y81">
        <v>2.4500000000000001E-2</v>
      </c>
      <c r="AA81">
        <v>538.79999999999995</v>
      </c>
      <c r="AB81">
        <v>0</v>
      </c>
      <c r="AC81">
        <v>0</v>
      </c>
      <c r="AD81">
        <v>0</v>
      </c>
      <c r="AE81">
        <v>120</v>
      </c>
      <c r="AF81">
        <v>0</v>
      </c>
      <c r="AG81">
        <v>0</v>
      </c>
      <c r="AH81">
        <v>0</v>
      </c>
      <c r="AI81">
        <v>4.49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2.4500000000000001E-2</v>
      </c>
      <c r="AU81" t="s">
        <v>3</v>
      </c>
      <c r="AV81">
        <v>0</v>
      </c>
      <c r="AW81">
        <v>2</v>
      </c>
      <c r="AX81">
        <v>35897218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Y81*Source!I51</f>
        <v>1.225E-2</v>
      </c>
      <c r="CY81">
        <f t="shared" ref="CY81:CY88" si="9">AA81</f>
        <v>538.79999999999995</v>
      </c>
      <c r="CZ81">
        <f t="shared" ref="CZ81:CZ88" si="10">AE81</f>
        <v>120</v>
      </c>
      <c r="DA81">
        <f t="shared" ref="DA81:DA88" si="11">AI81</f>
        <v>4.49</v>
      </c>
      <c r="DB81">
        <v>0</v>
      </c>
    </row>
    <row r="82" spans="1:106" x14ac:dyDescent="0.2">
      <c r="A82">
        <f>ROW(Source!A51)</f>
        <v>51</v>
      </c>
      <c r="B82">
        <v>35896806</v>
      </c>
      <c r="C82">
        <v>35897197</v>
      </c>
      <c r="D82">
        <v>31441802</v>
      </c>
      <c r="E82">
        <v>1</v>
      </c>
      <c r="F82">
        <v>1</v>
      </c>
      <c r="G82">
        <v>1</v>
      </c>
      <c r="H82">
        <v>3</v>
      </c>
      <c r="I82" t="s">
        <v>507</v>
      </c>
      <c r="J82" t="s">
        <v>508</v>
      </c>
      <c r="K82" t="s">
        <v>509</v>
      </c>
      <c r="L82">
        <v>1348</v>
      </c>
      <c r="N82">
        <v>1009</v>
      </c>
      <c r="O82" t="s">
        <v>495</v>
      </c>
      <c r="P82" t="s">
        <v>495</v>
      </c>
      <c r="Q82">
        <v>1000</v>
      </c>
      <c r="W82">
        <v>0</v>
      </c>
      <c r="X82">
        <v>-1755229539</v>
      </c>
      <c r="Y82">
        <v>6.2E-4</v>
      </c>
      <c r="AA82">
        <v>89993.2</v>
      </c>
      <c r="AB82">
        <v>0</v>
      </c>
      <c r="AC82">
        <v>0</v>
      </c>
      <c r="AD82">
        <v>0</v>
      </c>
      <c r="AE82">
        <v>12430</v>
      </c>
      <c r="AF82">
        <v>0</v>
      </c>
      <c r="AG82">
        <v>0</v>
      </c>
      <c r="AH82">
        <v>0</v>
      </c>
      <c r="AI82">
        <v>7.24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6.2E-4</v>
      </c>
      <c r="AU82" t="s">
        <v>3</v>
      </c>
      <c r="AV82">
        <v>0</v>
      </c>
      <c r="AW82">
        <v>2</v>
      </c>
      <c r="AX82">
        <v>35897219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Y82*Source!I51</f>
        <v>3.1E-4</v>
      </c>
      <c r="CY82">
        <f t="shared" si="9"/>
        <v>89993.2</v>
      </c>
      <c r="CZ82">
        <f t="shared" si="10"/>
        <v>12430</v>
      </c>
      <c r="DA82">
        <f t="shared" si="11"/>
        <v>7.24</v>
      </c>
      <c r="DB82">
        <v>0</v>
      </c>
    </row>
    <row r="83" spans="1:106" x14ac:dyDescent="0.2">
      <c r="A83">
        <f>ROW(Source!A51)</f>
        <v>51</v>
      </c>
      <c r="B83">
        <v>35896806</v>
      </c>
      <c r="C83">
        <v>35897197</v>
      </c>
      <c r="D83">
        <v>31466422</v>
      </c>
      <c r="E83">
        <v>1</v>
      </c>
      <c r="F83">
        <v>1</v>
      </c>
      <c r="G83">
        <v>1</v>
      </c>
      <c r="H83">
        <v>3</v>
      </c>
      <c r="I83" t="s">
        <v>510</v>
      </c>
      <c r="J83" t="s">
        <v>511</v>
      </c>
      <c r="K83" t="s">
        <v>512</v>
      </c>
      <c r="L83">
        <v>1346</v>
      </c>
      <c r="N83">
        <v>1009</v>
      </c>
      <c r="O83" t="s">
        <v>211</v>
      </c>
      <c r="P83" t="s">
        <v>211</v>
      </c>
      <c r="Q83">
        <v>1</v>
      </c>
      <c r="W83">
        <v>0</v>
      </c>
      <c r="X83">
        <v>1391681712</v>
      </c>
      <c r="Y83">
        <v>0.25</v>
      </c>
      <c r="AA83">
        <v>600.88</v>
      </c>
      <c r="AB83">
        <v>0</v>
      </c>
      <c r="AC83">
        <v>0</v>
      </c>
      <c r="AD83">
        <v>0</v>
      </c>
      <c r="AE83">
        <v>68.05</v>
      </c>
      <c r="AF83">
        <v>0</v>
      </c>
      <c r="AG83">
        <v>0</v>
      </c>
      <c r="AH83">
        <v>0</v>
      </c>
      <c r="AI83">
        <v>8.83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0.25</v>
      </c>
      <c r="AU83" t="s">
        <v>3</v>
      </c>
      <c r="AV83">
        <v>0</v>
      </c>
      <c r="AW83">
        <v>2</v>
      </c>
      <c r="AX83">
        <v>35897220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Y83*Source!I51</f>
        <v>0.125</v>
      </c>
      <c r="CY83">
        <f t="shared" si="9"/>
        <v>600.88</v>
      </c>
      <c r="CZ83">
        <f t="shared" si="10"/>
        <v>68.05</v>
      </c>
      <c r="DA83">
        <f t="shared" si="11"/>
        <v>8.83</v>
      </c>
      <c r="DB83">
        <v>0</v>
      </c>
    </row>
    <row r="84" spans="1:106" x14ac:dyDescent="0.2">
      <c r="A84">
        <f>ROW(Source!A51)</f>
        <v>51</v>
      </c>
      <c r="B84">
        <v>35896806</v>
      </c>
      <c r="C84">
        <v>35897197</v>
      </c>
      <c r="D84">
        <v>31475248</v>
      </c>
      <c r="E84">
        <v>1</v>
      </c>
      <c r="F84">
        <v>1</v>
      </c>
      <c r="G84">
        <v>1</v>
      </c>
      <c r="H84">
        <v>3</v>
      </c>
      <c r="I84" t="s">
        <v>502</v>
      </c>
      <c r="J84" t="s">
        <v>503</v>
      </c>
      <c r="K84" t="s">
        <v>504</v>
      </c>
      <c r="L84">
        <v>1348</v>
      </c>
      <c r="N84">
        <v>1009</v>
      </c>
      <c r="O84" t="s">
        <v>495</v>
      </c>
      <c r="P84" t="s">
        <v>495</v>
      </c>
      <c r="Q84">
        <v>1000</v>
      </c>
      <c r="W84">
        <v>0</v>
      </c>
      <c r="X84">
        <v>-108263514</v>
      </c>
      <c r="Y84">
        <v>7.2000000000000005E-4</v>
      </c>
      <c r="AA84">
        <v>74903.429999999993</v>
      </c>
      <c r="AB84">
        <v>0</v>
      </c>
      <c r="AC84">
        <v>0</v>
      </c>
      <c r="AD84">
        <v>0</v>
      </c>
      <c r="AE84">
        <v>7826.9</v>
      </c>
      <c r="AF84">
        <v>0</v>
      </c>
      <c r="AG84">
        <v>0</v>
      </c>
      <c r="AH84">
        <v>0</v>
      </c>
      <c r="AI84">
        <v>9.57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7.2000000000000005E-4</v>
      </c>
      <c r="AU84" t="s">
        <v>3</v>
      </c>
      <c r="AV84">
        <v>0</v>
      </c>
      <c r="AW84">
        <v>2</v>
      </c>
      <c r="AX84">
        <v>35897221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Y84*Source!I51</f>
        <v>3.6000000000000002E-4</v>
      </c>
      <c r="CY84">
        <f t="shared" si="9"/>
        <v>74903.429999999993</v>
      </c>
      <c r="CZ84">
        <f t="shared" si="10"/>
        <v>7826.9</v>
      </c>
      <c r="DA84">
        <f t="shared" si="11"/>
        <v>9.57</v>
      </c>
      <c r="DB84">
        <v>0</v>
      </c>
    </row>
    <row r="85" spans="1:106" x14ac:dyDescent="0.2">
      <c r="A85">
        <f>ROW(Source!A51)</f>
        <v>51</v>
      </c>
      <c r="B85">
        <v>35896806</v>
      </c>
      <c r="C85">
        <v>35897197</v>
      </c>
      <c r="D85">
        <v>31435925</v>
      </c>
      <c r="E85">
        <v>17</v>
      </c>
      <c r="F85">
        <v>1</v>
      </c>
      <c r="G85">
        <v>1</v>
      </c>
      <c r="H85">
        <v>3</v>
      </c>
      <c r="I85" t="s">
        <v>480</v>
      </c>
      <c r="J85" t="s">
        <v>3</v>
      </c>
      <c r="K85" t="s">
        <v>481</v>
      </c>
      <c r="L85">
        <v>1374</v>
      </c>
      <c r="N85">
        <v>1013</v>
      </c>
      <c r="O85" t="s">
        <v>482</v>
      </c>
      <c r="P85" t="s">
        <v>482</v>
      </c>
      <c r="Q85">
        <v>1</v>
      </c>
      <c r="W85">
        <v>0</v>
      </c>
      <c r="X85">
        <v>-1731369543</v>
      </c>
      <c r="Y85">
        <v>3.34</v>
      </c>
      <c r="AA85">
        <v>1</v>
      </c>
      <c r="AB85">
        <v>0</v>
      </c>
      <c r="AC85">
        <v>0</v>
      </c>
      <c r="AD85">
        <v>0</v>
      </c>
      <c r="AE85">
        <v>1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3.34</v>
      </c>
      <c r="AU85" t="s">
        <v>3</v>
      </c>
      <c r="AV85">
        <v>0</v>
      </c>
      <c r="AW85">
        <v>2</v>
      </c>
      <c r="AX85">
        <v>35897222</v>
      </c>
      <c r="AY85">
        <v>1</v>
      </c>
      <c r="AZ85">
        <v>0</v>
      </c>
      <c r="BA85">
        <v>79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Y85*Source!I51</f>
        <v>1.67</v>
      </c>
      <c r="CY85">
        <f t="shared" si="9"/>
        <v>1</v>
      </c>
      <c r="CZ85">
        <f t="shared" si="10"/>
        <v>1</v>
      </c>
      <c r="DA85">
        <f t="shared" si="11"/>
        <v>1</v>
      </c>
      <c r="DB85">
        <v>0</v>
      </c>
    </row>
    <row r="86" spans="1:106" x14ac:dyDescent="0.2">
      <c r="A86">
        <f>ROW(Source!A51)</f>
        <v>51</v>
      </c>
      <c r="B86">
        <v>35896806</v>
      </c>
      <c r="C86">
        <v>35897197</v>
      </c>
      <c r="D86">
        <v>0</v>
      </c>
      <c r="E86">
        <v>1</v>
      </c>
      <c r="F86">
        <v>1</v>
      </c>
      <c r="G86">
        <v>1</v>
      </c>
      <c r="H86">
        <v>3</v>
      </c>
      <c r="I86" t="s">
        <v>103</v>
      </c>
      <c r="J86" t="s">
        <v>3</v>
      </c>
      <c r="K86" t="s">
        <v>104</v>
      </c>
      <c r="L86">
        <v>1301</v>
      </c>
      <c r="N86">
        <v>1003</v>
      </c>
      <c r="O86" t="s">
        <v>92</v>
      </c>
      <c r="P86" t="s">
        <v>92</v>
      </c>
      <c r="Q86">
        <v>1</v>
      </c>
      <c r="W86">
        <v>0</v>
      </c>
      <c r="X86">
        <v>-351740117</v>
      </c>
      <c r="Y86">
        <v>40.799999999999997</v>
      </c>
      <c r="AA86">
        <v>197.1</v>
      </c>
      <c r="AB86">
        <v>0</v>
      </c>
      <c r="AC86">
        <v>0</v>
      </c>
      <c r="AD86">
        <v>0</v>
      </c>
      <c r="AE86">
        <v>28.369999999999997</v>
      </c>
      <c r="AF86">
        <v>0</v>
      </c>
      <c r="AG86">
        <v>0</v>
      </c>
      <c r="AH86">
        <v>0</v>
      </c>
      <c r="AI86">
        <v>7.3</v>
      </c>
      <c r="AJ86">
        <v>1</v>
      </c>
      <c r="AK86">
        <v>1</v>
      </c>
      <c r="AL86">
        <v>1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40.799999999999997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Y86*Source!I51</f>
        <v>20.399999999999999</v>
      </c>
      <c r="CY86">
        <f t="shared" si="9"/>
        <v>197.1</v>
      </c>
      <c r="CZ86">
        <f t="shared" si="10"/>
        <v>28.369999999999997</v>
      </c>
      <c r="DA86">
        <f t="shared" si="11"/>
        <v>7.3</v>
      </c>
      <c r="DB86">
        <v>0</v>
      </c>
    </row>
    <row r="87" spans="1:106" x14ac:dyDescent="0.2">
      <c r="A87">
        <f>ROW(Source!A51)</f>
        <v>51</v>
      </c>
      <c r="B87">
        <v>35896806</v>
      </c>
      <c r="C87">
        <v>35897197</v>
      </c>
      <c r="D87">
        <v>0</v>
      </c>
      <c r="E87">
        <v>1</v>
      </c>
      <c r="F87">
        <v>1</v>
      </c>
      <c r="G87">
        <v>1</v>
      </c>
      <c r="H87">
        <v>3</v>
      </c>
      <c r="I87" t="s">
        <v>99</v>
      </c>
      <c r="J87" t="s">
        <v>3</v>
      </c>
      <c r="K87" t="s">
        <v>100</v>
      </c>
      <c r="L87">
        <v>1301</v>
      </c>
      <c r="N87">
        <v>1003</v>
      </c>
      <c r="O87" t="s">
        <v>92</v>
      </c>
      <c r="P87" t="s">
        <v>92</v>
      </c>
      <c r="Q87">
        <v>1</v>
      </c>
      <c r="W87">
        <v>0</v>
      </c>
      <c r="X87">
        <v>-473914663</v>
      </c>
      <c r="Y87">
        <v>40.799999999999997</v>
      </c>
      <c r="AA87">
        <v>149.25</v>
      </c>
      <c r="AB87">
        <v>0</v>
      </c>
      <c r="AC87">
        <v>0</v>
      </c>
      <c r="AD87">
        <v>0</v>
      </c>
      <c r="AE87">
        <v>21.48</v>
      </c>
      <c r="AF87">
        <v>0</v>
      </c>
      <c r="AG87">
        <v>0</v>
      </c>
      <c r="AH87">
        <v>0</v>
      </c>
      <c r="AI87">
        <v>7.3</v>
      </c>
      <c r="AJ87">
        <v>1</v>
      </c>
      <c r="AK87">
        <v>1</v>
      </c>
      <c r="AL87">
        <v>1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3</v>
      </c>
      <c r="AT87">
        <v>40.799999999999997</v>
      </c>
      <c r="AU87" t="s">
        <v>3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Y87*Source!I51</f>
        <v>20.399999999999999</v>
      </c>
      <c r="CY87">
        <f t="shared" si="9"/>
        <v>149.25</v>
      </c>
      <c r="CZ87">
        <f t="shared" si="10"/>
        <v>21.48</v>
      </c>
      <c r="DA87">
        <f t="shared" si="11"/>
        <v>7.3</v>
      </c>
      <c r="DB87">
        <v>0</v>
      </c>
    </row>
    <row r="88" spans="1:106" x14ac:dyDescent="0.2">
      <c r="A88">
        <f>ROW(Source!A51)</f>
        <v>51</v>
      </c>
      <c r="B88">
        <v>35896806</v>
      </c>
      <c r="C88">
        <v>35897197</v>
      </c>
      <c r="D88">
        <v>0</v>
      </c>
      <c r="E88">
        <v>1</v>
      </c>
      <c r="F88">
        <v>1</v>
      </c>
      <c r="G88">
        <v>1</v>
      </c>
      <c r="H88">
        <v>3</v>
      </c>
      <c r="I88" t="s">
        <v>107</v>
      </c>
      <c r="J88" t="s">
        <v>3</v>
      </c>
      <c r="K88" t="s">
        <v>108</v>
      </c>
      <c r="L88">
        <v>1301</v>
      </c>
      <c r="N88">
        <v>1003</v>
      </c>
      <c r="O88" t="s">
        <v>92</v>
      </c>
      <c r="P88" t="s">
        <v>92</v>
      </c>
      <c r="Q88">
        <v>1</v>
      </c>
      <c r="W88">
        <v>0</v>
      </c>
      <c r="X88">
        <v>-368135169</v>
      </c>
      <c r="Y88">
        <v>20.399999999999999</v>
      </c>
      <c r="AA88">
        <v>1292.3699999999999</v>
      </c>
      <c r="AB88">
        <v>0</v>
      </c>
      <c r="AC88">
        <v>0</v>
      </c>
      <c r="AD88">
        <v>0</v>
      </c>
      <c r="AE88">
        <v>186</v>
      </c>
      <c r="AF88">
        <v>0</v>
      </c>
      <c r="AG88">
        <v>0</v>
      </c>
      <c r="AH88">
        <v>0</v>
      </c>
      <c r="AI88">
        <v>7.3</v>
      </c>
      <c r="AJ88">
        <v>1</v>
      </c>
      <c r="AK88">
        <v>1</v>
      </c>
      <c r="AL88">
        <v>1</v>
      </c>
      <c r="AN88">
        <v>0</v>
      </c>
      <c r="AO88">
        <v>0</v>
      </c>
      <c r="AP88">
        <v>0</v>
      </c>
      <c r="AQ88">
        <v>0</v>
      </c>
      <c r="AR88">
        <v>0</v>
      </c>
      <c r="AS88" t="s">
        <v>3</v>
      </c>
      <c r="AT88">
        <v>20.399999999999999</v>
      </c>
      <c r="AU88" t="s">
        <v>3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Y88*Source!I51</f>
        <v>10.199999999999999</v>
      </c>
      <c r="CY88">
        <f t="shared" si="9"/>
        <v>1292.3699999999999</v>
      </c>
      <c r="CZ88">
        <f t="shared" si="10"/>
        <v>186</v>
      </c>
      <c r="DA88">
        <f t="shared" si="11"/>
        <v>7.3</v>
      </c>
      <c r="DB88">
        <v>0</v>
      </c>
    </row>
    <row r="89" spans="1:106" x14ac:dyDescent="0.2">
      <c r="A89">
        <f>ROW(Source!A55)</f>
        <v>55</v>
      </c>
      <c r="B89">
        <v>35896806</v>
      </c>
      <c r="C89">
        <v>35897226</v>
      </c>
      <c r="D89">
        <v>31709886</v>
      </c>
      <c r="E89">
        <v>1</v>
      </c>
      <c r="F89">
        <v>1</v>
      </c>
      <c r="G89">
        <v>1</v>
      </c>
      <c r="H89">
        <v>1</v>
      </c>
      <c r="I89" t="s">
        <v>478</v>
      </c>
      <c r="J89" t="s">
        <v>3</v>
      </c>
      <c r="K89" t="s">
        <v>479</v>
      </c>
      <c r="L89">
        <v>1191</v>
      </c>
      <c r="N89">
        <v>1013</v>
      </c>
      <c r="O89" t="s">
        <v>455</v>
      </c>
      <c r="P89" t="s">
        <v>455</v>
      </c>
      <c r="Q89">
        <v>1</v>
      </c>
      <c r="W89">
        <v>0</v>
      </c>
      <c r="X89">
        <v>1069510174</v>
      </c>
      <c r="Y89">
        <v>2.016</v>
      </c>
      <c r="AA89">
        <v>0</v>
      </c>
      <c r="AB89">
        <v>0</v>
      </c>
      <c r="AC89">
        <v>0</v>
      </c>
      <c r="AD89">
        <v>9.6199999999999992</v>
      </c>
      <c r="AE89">
        <v>0</v>
      </c>
      <c r="AF89">
        <v>0</v>
      </c>
      <c r="AG89">
        <v>0</v>
      </c>
      <c r="AH89">
        <v>9.6199999999999992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1.68</v>
      </c>
      <c r="AU89" t="s">
        <v>40</v>
      </c>
      <c r="AV89">
        <v>1</v>
      </c>
      <c r="AW89">
        <v>2</v>
      </c>
      <c r="AX89">
        <v>35897236</v>
      </c>
      <c r="AY89">
        <v>1</v>
      </c>
      <c r="AZ89">
        <v>0</v>
      </c>
      <c r="BA89">
        <v>80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Y89*Source!I55</f>
        <v>8.0640000000000001</v>
      </c>
      <c r="CY89">
        <f>AD89</f>
        <v>9.6199999999999992</v>
      </c>
      <c r="CZ89">
        <f>AH89</f>
        <v>9.6199999999999992</v>
      </c>
      <c r="DA89">
        <f>AL89</f>
        <v>1</v>
      </c>
      <c r="DB89">
        <v>0</v>
      </c>
    </row>
    <row r="90" spans="1:106" x14ac:dyDescent="0.2">
      <c r="A90">
        <f>ROW(Source!A55)</f>
        <v>55</v>
      </c>
      <c r="B90">
        <v>35896806</v>
      </c>
      <c r="C90">
        <v>35897226</v>
      </c>
      <c r="D90">
        <v>31436888</v>
      </c>
      <c r="E90">
        <v>1</v>
      </c>
      <c r="F90">
        <v>1</v>
      </c>
      <c r="G90">
        <v>1</v>
      </c>
      <c r="H90">
        <v>3</v>
      </c>
      <c r="I90" t="s">
        <v>513</v>
      </c>
      <c r="J90" t="s">
        <v>514</v>
      </c>
      <c r="K90" t="s">
        <v>515</v>
      </c>
      <c r="L90">
        <v>1348</v>
      </c>
      <c r="N90">
        <v>1009</v>
      </c>
      <c r="O90" t="s">
        <v>495</v>
      </c>
      <c r="P90" t="s">
        <v>495</v>
      </c>
      <c r="Q90">
        <v>1000</v>
      </c>
      <c r="W90">
        <v>0</v>
      </c>
      <c r="X90">
        <v>-168273048</v>
      </c>
      <c r="Y90">
        <v>8.0000000000000004E-4</v>
      </c>
      <c r="AA90">
        <v>65710.179999999993</v>
      </c>
      <c r="AB90">
        <v>0</v>
      </c>
      <c r="AC90">
        <v>0</v>
      </c>
      <c r="AD90">
        <v>0</v>
      </c>
      <c r="AE90">
        <v>4488.3999999999996</v>
      </c>
      <c r="AF90">
        <v>0</v>
      </c>
      <c r="AG90">
        <v>0</v>
      </c>
      <c r="AH90">
        <v>0</v>
      </c>
      <c r="AI90">
        <v>14.64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8.0000000000000004E-4</v>
      </c>
      <c r="AU90" t="s">
        <v>3</v>
      </c>
      <c r="AV90">
        <v>0</v>
      </c>
      <c r="AW90">
        <v>2</v>
      </c>
      <c r="AX90">
        <v>35897237</v>
      </c>
      <c r="AY90">
        <v>1</v>
      </c>
      <c r="AZ90">
        <v>0</v>
      </c>
      <c r="BA90">
        <v>81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Y90*Source!I55</f>
        <v>3.2000000000000002E-3</v>
      </c>
      <c r="CY90">
        <f t="shared" ref="CY90:CY96" si="12">AA90</f>
        <v>65710.179999999993</v>
      </c>
      <c r="CZ90">
        <f t="shared" ref="CZ90:CZ96" si="13">AE90</f>
        <v>4488.3999999999996</v>
      </c>
      <c r="DA90">
        <f t="shared" ref="DA90:DA96" si="14">AI90</f>
        <v>14.64</v>
      </c>
      <c r="DB90">
        <v>0</v>
      </c>
    </row>
    <row r="91" spans="1:106" x14ac:dyDescent="0.2">
      <c r="A91">
        <f>ROW(Source!A55)</f>
        <v>55</v>
      </c>
      <c r="B91">
        <v>35896806</v>
      </c>
      <c r="C91">
        <v>35897226</v>
      </c>
      <c r="D91">
        <v>31436924</v>
      </c>
      <c r="E91">
        <v>1</v>
      </c>
      <c r="F91">
        <v>1</v>
      </c>
      <c r="G91">
        <v>1</v>
      </c>
      <c r="H91">
        <v>3</v>
      </c>
      <c r="I91" t="s">
        <v>516</v>
      </c>
      <c r="J91" t="s">
        <v>517</v>
      </c>
      <c r="K91" t="s">
        <v>518</v>
      </c>
      <c r="L91">
        <v>1348</v>
      </c>
      <c r="N91">
        <v>1009</v>
      </c>
      <c r="O91" t="s">
        <v>495</v>
      </c>
      <c r="P91" t="s">
        <v>495</v>
      </c>
      <c r="Q91">
        <v>1000</v>
      </c>
      <c r="W91">
        <v>0</v>
      </c>
      <c r="X91">
        <v>-1449423263</v>
      </c>
      <c r="Y91">
        <v>1.0000000000000001E-5</v>
      </c>
      <c r="AA91">
        <v>47985.8</v>
      </c>
      <c r="AB91">
        <v>0</v>
      </c>
      <c r="AC91">
        <v>0</v>
      </c>
      <c r="AD91">
        <v>0</v>
      </c>
      <c r="AE91">
        <v>8105.71</v>
      </c>
      <c r="AF91">
        <v>0</v>
      </c>
      <c r="AG91">
        <v>0</v>
      </c>
      <c r="AH91">
        <v>0</v>
      </c>
      <c r="AI91">
        <v>5.92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1.0000000000000001E-5</v>
      </c>
      <c r="AU91" t="s">
        <v>3</v>
      </c>
      <c r="AV91">
        <v>0</v>
      </c>
      <c r="AW91">
        <v>2</v>
      </c>
      <c r="AX91">
        <v>35897238</v>
      </c>
      <c r="AY91">
        <v>1</v>
      </c>
      <c r="AZ91">
        <v>0</v>
      </c>
      <c r="BA91">
        <v>82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Y91*Source!I55</f>
        <v>4.0000000000000003E-5</v>
      </c>
      <c r="CY91">
        <f t="shared" si="12"/>
        <v>47985.8</v>
      </c>
      <c r="CZ91">
        <f t="shared" si="13"/>
        <v>8105.71</v>
      </c>
      <c r="DA91">
        <f t="shared" si="14"/>
        <v>5.92</v>
      </c>
      <c r="DB91">
        <v>0</v>
      </c>
    </row>
    <row r="92" spans="1:106" x14ac:dyDescent="0.2">
      <c r="A92">
        <f>ROW(Source!A55)</f>
        <v>55</v>
      </c>
      <c r="B92">
        <v>35896806</v>
      </c>
      <c r="C92">
        <v>35897226</v>
      </c>
      <c r="D92">
        <v>31437024</v>
      </c>
      <c r="E92">
        <v>1</v>
      </c>
      <c r="F92">
        <v>1</v>
      </c>
      <c r="G92">
        <v>1</v>
      </c>
      <c r="H92">
        <v>3</v>
      </c>
      <c r="I92" t="s">
        <v>519</v>
      </c>
      <c r="J92" t="s">
        <v>520</v>
      </c>
      <c r="K92" t="s">
        <v>521</v>
      </c>
      <c r="L92">
        <v>1346</v>
      </c>
      <c r="N92">
        <v>1009</v>
      </c>
      <c r="O92" t="s">
        <v>211</v>
      </c>
      <c r="P92" t="s">
        <v>211</v>
      </c>
      <c r="Q92">
        <v>1</v>
      </c>
      <c r="W92">
        <v>0</v>
      </c>
      <c r="X92">
        <v>1721895514</v>
      </c>
      <c r="Y92">
        <v>0.15</v>
      </c>
      <c r="AA92">
        <v>45.98</v>
      </c>
      <c r="AB92">
        <v>0</v>
      </c>
      <c r="AC92">
        <v>0</v>
      </c>
      <c r="AD92">
        <v>0</v>
      </c>
      <c r="AE92">
        <v>6.09</v>
      </c>
      <c r="AF92">
        <v>0</v>
      </c>
      <c r="AG92">
        <v>0</v>
      </c>
      <c r="AH92">
        <v>0</v>
      </c>
      <c r="AI92">
        <v>7.55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0.15</v>
      </c>
      <c r="AU92" t="s">
        <v>3</v>
      </c>
      <c r="AV92">
        <v>0</v>
      </c>
      <c r="AW92">
        <v>2</v>
      </c>
      <c r="AX92">
        <v>35897239</v>
      </c>
      <c r="AY92">
        <v>1</v>
      </c>
      <c r="AZ92">
        <v>0</v>
      </c>
      <c r="BA92">
        <v>83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Y92*Source!I55</f>
        <v>0.6</v>
      </c>
      <c r="CY92">
        <f t="shared" si="12"/>
        <v>45.98</v>
      </c>
      <c r="CZ92">
        <f t="shared" si="13"/>
        <v>6.09</v>
      </c>
      <c r="DA92">
        <f t="shared" si="14"/>
        <v>7.55</v>
      </c>
      <c r="DB92">
        <v>0</v>
      </c>
    </row>
    <row r="93" spans="1:106" x14ac:dyDescent="0.2">
      <c r="A93">
        <f>ROW(Source!A55)</f>
        <v>55</v>
      </c>
      <c r="B93">
        <v>35896806</v>
      </c>
      <c r="C93">
        <v>35897226</v>
      </c>
      <c r="D93">
        <v>31438964</v>
      </c>
      <c r="E93">
        <v>1</v>
      </c>
      <c r="F93">
        <v>1</v>
      </c>
      <c r="G93">
        <v>1</v>
      </c>
      <c r="H93">
        <v>3</v>
      </c>
      <c r="I93" t="s">
        <v>489</v>
      </c>
      <c r="J93" t="s">
        <v>490</v>
      </c>
      <c r="K93" t="s">
        <v>491</v>
      </c>
      <c r="L93">
        <v>1308</v>
      </c>
      <c r="N93">
        <v>1003</v>
      </c>
      <c r="O93" t="s">
        <v>73</v>
      </c>
      <c r="P93" t="s">
        <v>73</v>
      </c>
      <c r="Q93">
        <v>100</v>
      </c>
      <c r="W93">
        <v>0</v>
      </c>
      <c r="X93">
        <v>568244124</v>
      </c>
      <c r="Y93">
        <v>2.3999999999999998E-3</v>
      </c>
      <c r="AA93">
        <v>538.79999999999995</v>
      </c>
      <c r="AB93">
        <v>0</v>
      </c>
      <c r="AC93">
        <v>0</v>
      </c>
      <c r="AD93">
        <v>0</v>
      </c>
      <c r="AE93">
        <v>120</v>
      </c>
      <c r="AF93">
        <v>0</v>
      </c>
      <c r="AG93">
        <v>0</v>
      </c>
      <c r="AH93">
        <v>0</v>
      </c>
      <c r="AI93">
        <v>4.49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2.3999999999999998E-3</v>
      </c>
      <c r="AU93" t="s">
        <v>3</v>
      </c>
      <c r="AV93">
        <v>0</v>
      </c>
      <c r="AW93">
        <v>2</v>
      </c>
      <c r="AX93">
        <v>35897240</v>
      </c>
      <c r="AY93">
        <v>1</v>
      </c>
      <c r="AZ93">
        <v>0</v>
      </c>
      <c r="BA93">
        <v>84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Y93*Source!I55</f>
        <v>9.5999999999999992E-3</v>
      </c>
      <c r="CY93">
        <f t="shared" si="12"/>
        <v>538.79999999999995</v>
      </c>
      <c r="CZ93">
        <f t="shared" si="13"/>
        <v>120</v>
      </c>
      <c r="DA93">
        <f t="shared" si="14"/>
        <v>4.49</v>
      </c>
      <c r="DB93">
        <v>0</v>
      </c>
    </row>
    <row r="94" spans="1:106" x14ac:dyDescent="0.2">
      <c r="A94">
        <f>ROW(Source!A55)</f>
        <v>55</v>
      </c>
      <c r="B94">
        <v>35896806</v>
      </c>
      <c r="C94">
        <v>35897226</v>
      </c>
      <c r="D94">
        <v>31435925</v>
      </c>
      <c r="E94">
        <v>17</v>
      </c>
      <c r="F94">
        <v>1</v>
      </c>
      <c r="G94">
        <v>1</v>
      </c>
      <c r="H94">
        <v>3</v>
      </c>
      <c r="I94" t="s">
        <v>480</v>
      </c>
      <c r="J94" t="s">
        <v>3</v>
      </c>
      <c r="K94" t="s">
        <v>481</v>
      </c>
      <c r="L94">
        <v>1374</v>
      </c>
      <c r="N94">
        <v>1013</v>
      </c>
      <c r="O94" t="s">
        <v>482</v>
      </c>
      <c r="P94" t="s">
        <v>482</v>
      </c>
      <c r="Q94">
        <v>1</v>
      </c>
      <c r="W94">
        <v>0</v>
      </c>
      <c r="X94">
        <v>-1731369543</v>
      </c>
      <c r="Y94">
        <v>0.32</v>
      </c>
      <c r="AA94">
        <v>1</v>
      </c>
      <c r="AB94">
        <v>0</v>
      </c>
      <c r="AC94">
        <v>0</v>
      </c>
      <c r="AD94">
        <v>0</v>
      </c>
      <c r="AE94">
        <v>1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0.32</v>
      </c>
      <c r="AU94" t="s">
        <v>3</v>
      </c>
      <c r="AV94">
        <v>0</v>
      </c>
      <c r="AW94">
        <v>2</v>
      </c>
      <c r="AX94">
        <v>35897241</v>
      </c>
      <c r="AY94">
        <v>1</v>
      </c>
      <c r="AZ94">
        <v>0</v>
      </c>
      <c r="BA94">
        <v>85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Y94*Source!I55</f>
        <v>1.28</v>
      </c>
      <c r="CY94">
        <f t="shared" si="12"/>
        <v>1</v>
      </c>
      <c r="CZ94">
        <f t="shared" si="13"/>
        <v>1</v>
      </c>
      <c r="DA94">
        <f t="shared" si="14"/>
        <v>1</v>
      </c>
      <c r="DB94">
        <v>0</v>
      </c>
    </row>
    <row r="95" spans="1:106" x14ac:dyDescent="0.2">
      <c r="A95">
        <f>ROW(Source!A55)</f>
        <v>55</v>
      </c>
      <c r="B95">
        <v>35896806</v>
      </c>
      <c r="C95">
        <v>35897226</v>
      </c>
      <c r="D95">
        <v>0</v>
      </c>
      <c r="E95">
        <v>0</v>
      </c>
      <c r="F95">
        <v>1</v>
      </c>
      <c r="G95">
        <v>1</v>
      </c>
      <c r="H95">
        <v>3</v>
      </c>
      <c r="I95" t="s">
        <v>146</v>
      </c>
      <c r="J95" t="s">
        <v>3</v>
      </c>
      <c r="K95" t="s">
        <v>147</v>
      </c>
      <c r="L95">
        <v>1371</v>
      </c>
      <c r="N95">
        <v>1013</v>
      </c>
      <c r="O95" t="s">
        <v>143</v>
      </c>
      <c r="P95" t="s">
        <v>143</v>
      </c>
      <c r="Q95">
        <v>1</v>
      </c>
      <c r="W95">
        <v>0</v>
      </c>
      <c r="X95">
        <v>-1171560341</v>
      </c>
      <c r="Y95">
        <v>0.5</v>
      </c>
      <c r="AA95">
        <v>1116.0999999999999</v>
      </c>
      <c r="AB95">
        <v>0</v>
      </c>
      <c r="AC95">
        <v>0</v>
      </c>
      <c r="AD95">
        <v>0</v>
      </c>
      <c r="AE95">
        <v>160.63</v>
      </c>
      <c r="AF95">
        <v>0</v>
      </c>
      <c r="AG95">
        <v>0</v>
      </c>
      <c r="AH95">
        <v>0</v>
      </c>
      <c r="AI95">
        <v>7.3</v>
      </c>
      <c r="AJ95">
        <v>1</v>
      </c>
      <c r="AK95">
        <v>1</v>
      </c>
      <c r="AL95">
        <v>1</v>
      </c>
      <c r="AN95">
        <v>0</v>
      </c>
      <c r="AO95">
        <v>0</v>
      </c>
      <c r="AP95">
        <v>0</v>
      </c>
      <c r="AQ95">
        <v>0</v>
      </c>
      <c r="AR95">
        <v>0</v>
      </c>
      <c r="AS95" t="s">
        <v>3</v>
      </c>
      <c r="AT95">
        <v>0.5</v>
      </c>
      <c r="AU95" t="s">
        <v>3</v>
      </c>
      <c r="AV95">
        <v>0</v>
      </c>
      <c r="AW95">
        <v>1</v>
      </c>
      <c r="AX95">
        <v>-1</v>
      </c>
      <c r="AY95">
        <v>0</v>
      </c>
      <c r="AZ95">
        <v>0</v>
      </c>
      <c r="BA95" t="s">
        <v>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Y95*Source!I55</f>
        <v>2</v>
      </c>
      <c r="CY95">
        <f t="shared" si="12"/>
        <v>1116.0999999999999</v>
      </c>
      <c r="CZ95">
        <f t="shared" si="13"/>
        <v>160.63</v>
      </c>
      <c r="DA95">
        <f t="shared" si="14"/>
        <v>7.3</v>
      </c>
      <c r="DB95">
        <v>0</v>
      </c>
    </row>
    <row r="96" spans="1:106" x14ac:dyDescent="0.2">
      <c r="A96">
        <f>ROW(Source!A55)</f>
        <v>55</v>
      </c>
      <c r="B96">
        <v>35896806</v>
      </c>
      <c r="C96">
        <v>35897226</v>
      </c>
      <c r="D96">
        <v>0</v>
      </c>
      <c r="E96">
        <v>0</v>
      </c>
      <c r="F96">
        <v>1</v>
      </c>
      <c r="G96">
        <v>1</v>
      </c>
      <c r="H96">
        <v>3</v>
      </c>
      <c r="I96" t="s">
        <v>150</v>
      </c>
      <c r="J96" t="s">
        <v>3</v>
      </c>
      <c r="K96" t="s">
        <v>151</v>
      </c>
      <c r="L96">
        <v>1371</v>
      </c>
      <c r="N96">
        <v>1013</v>
      </c>
      <c r="O96" t="s">
        <v>143</v>
      </c>
      <c r="P96" t="s">
        <v>143</v>
      </c>
      <c r="Q96">
        <v>1</v>
      </c>
      <c r="W96">
        <v>0</v>
      </c>
      <c r="X96">
        <v>502928789</v>
      </c>
      <c r="Y96">
        <v>0.5</v>
      </c>
      <c r="AA96">
        <v>1651.69</v>
      </c>
      <c r="AB96">
        <v>0</v>
      </c>
      <c r="AC96">
        <v>0</v>
      </c>
      <c r="AD96">
        <v>0</v>
      </c>
      <c r="AE96">
        <v>237.70999999999998</v>
      </c>
      <c r="AF96">
        <v>0</v>
      </c>
      <c r="AG96">
        <v>0</v>
      </c>
      <c r="AH96">
        <v>0</v>
      </c>
      <c r="AI96">
        <v>7.3</v>
      </c>
      <c r="AJ96">
        <v>1</v>
      </c>
      <c r="AK96">
        <v>1</v>
      </c>
      <c r="AL96">
        <v>1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0.5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Y96*Source!I55</f>
        <v>2</v>
      </c>
      <c r="CY96">
        <f t="shared" si="12"/>
        <v>1651.69</v>
      </c>
      <c r="CZ96">
        <f t="shared" si="13"/>
        <v>237.70999999999998</v>
      </c>
      <c r="DA96">
        <f t="shared" si="14"/>
        <v>7.3</v>
      </c>
      <c r="DB96">
        <v>0</v>
      </c>
    </row>
    <row r="97" spans="1:106" x14ac:dyDescent="0.2">
      <c r="A97">
        <f>ROW(Source!A58)</f>
        <v>58</v>
      </c>
      <c r="B97">
        <v>35896806</v>
      </c>
      <c r="C97">
        <v>35944340</v>
      </c>
      <c r="D97">
        <v>31709886</v>
      </c>
      <c r="E97">
        <v>1</v>
      </c>
      <c r="F97">
        <v>1</v>
      </c>
      <c r="G97">
        <v>1</v>
      </c>
      <c r="H97">
        <v>1</v>
      </c>
      <c r="I97" t="s">
        <v>478</v>
      </c>
      <c r="J97" t="s">
        <v>3</v>
      </c>
      <c r="K97" t="s">
        <v>479</v>
      </c>
      <c r="L97">
        <v>1191</v>
      </c>
      <c r="N97">
        <v>1013</v>
      </c>
      <c r="O97" t="s">
        <v>455</v>
      </c>
      <c r="P97" t="s">
        <v>455</v>
      </c>
      <c r="Q97">
        <v>1</v>
      </c>
      <c r="W97">
        <v>0</v>
      </c>
      <c r="X97">
        <v>1069510174</v>
      </c>
      <c r="Y97">
        <v>2.2799999999999998</v>
      </c>
      <c r="AA97">
        <v>0</v>
      </c>
      <c r="AB97">
        <v>0</v>
      </c>
      <c r="AC97">
        <v>0</v>
      </c>
      <c r="AD97">
        <v>9.6199999999999992</v>
      </c>
      <c r="AE97">
        <v>0</v>
      </c>
      <c r="AF97">
        <v>0</v>
      </c>
      <c r="AG97">
        <v>0</v>
      </c>
      <c r="AH97">
        <v>9.6199999999999992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1.9</v>
      </c>
      <c r="AU97" t="s">
        <v>40</v>
      </c>
      <c r="AV97">
        <v>1</v>
      </c>
      <c r="AW97">
        <v>2</v>
      </c>
      <c r="AX97">
        <v>35944341</v>
      </c>
      <c r="AY97">
        <v>1</v>
      </c>
      <c r="AZ97">
        <v>0</v>
      </c>
      <c r="BA97">
        <v>86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Y97*Source!I58</f>
        <v>6.84</v>
      </c>
      <c r="CY97">
        <f>AD97</f>
        <v>9.6199999999999992</v>
      </c>
      <c r="CZ97">
        <f>AH97</f>
        <v>9.6199999999999992</v>
      </c>
      <c r="DA97">
        <f>AL97</f>
        <v>1</v>
      </c>
      <c r="DB97">
        <v>0</v>
      </c>
    </row>
    <row r="98" spans="1:106" x14ac:dyDescent="0.2">
      <c r="A98">
        <f>ROW(Source!A58)</f>
        <v>58</v>
      </c>
      <c r="B98">
        <v>35896806</v>
      </c>
      <c r="C98">
        <v>35944340</v>
      </c>
      <c r="D98">
        <v>31436888</v>
      </c>
      <c r="E98">
        <v>1</v>
      </c>
      <c r="F98">
        <v>1</v>
      </c>
      <c r="G98">
        <v>1</v>
      </c>
      <c r="H98">
        <v>3</v>
      </c>
      <c r="I98" t="s">
        <v>513</v>
      </c>
      <c r="J98" t="s">
        <v>514</v>
      </c>
      <c r="K98" t="s">
        <v>515</v>
      </c>
      <c r="L98">
        <v>1348</v>
      </c>
      <c r="N98">
        <v>1009</v>
      </c>
      <c r="O98" t="s">
        <v>495</v>
      </c>
      <c r="P98" t="s">
        <v>495</v>
      </c>
      <c r="Q98">
        <v>1000</v>
      </c>
      <c r="W98">
        <v>0</v>
      </c>
      <c r="X98">
        <v>-168273048</v>
      </c>
      <c r="Y98">
        <v>8.0000000000000004E-4</v>
      </c>
      <c r="AA98">
        <v>65710.179999999993</v>
      </c>
      <c r="AB98">
        <v>0</v>
      </c>
      <c r="AC98">
        <v>0</v>
      </c>
      <c r="AD98">
        <v>0</v>
      </c>
      <c r="AE98">
        <v>4488.3999999999996</v>
      </c>
      <c r="AF98">
        <v>0</v>
      </c>
      <c r="AG98">
        <v>0</v>
      </c>
      <c r="AH98">
        <v>0</v>
      </c>
      <c r="AI98">
        <v>14.64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8.0000000000000004E-4</v>
      </c>
      <c r="AU98" t="s">
        <v>3</v>
      </c>
      <c r="AV98">
        <v>0</v>
      </c>
      <c r="AW98">
        <v>2</v>
      </c>
      <c r="AX98">
        <v>35944342</v>
      </c>
      <c r="AY98">
        <v>1</v>
      </c>
      <c r="AZ98">
        <v>0</v>
      </c>
      <c r="BA98">
        <v>87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Y98*Source!I58</f>
        <v>2.4000000000000002E-3</v>
      </c>
      <c r="CY98">
        <f t="shared" ref="CY98:CY104" si="15">AA98</f>
        <v>65710.179999999993</v>
      </c>
      <c r="CZ98">
        <f t="shared" ref="CZ98:CZ104" si="16">AE98</f>
        <v>4488.3999999999996</v>
      </c>
      <c r="DA98">
        <f t="shared" ref="DA98:DA104" si="17">AI98</f>
        <v>14.64</v>
      </c>
      <c r="DB98">
        <v>0</v>
      </c>
    </row>
    <row r="99" spans="1:106" x14ac:dyDescent="0.2">
      <c r="A99">
        <f>ROW(Source!A58)</f>
        <v>58</v>
      </c>
      <c r="B99">
        <v>35896806</v>
      </c>
      <c r="C99">
        <v>35944340</v>
      </c>
      <c r="D99">
        <v>31436924</v>
      </c>
      <c r="E99">
        <v>1</v>
      </c>
      <c r="F99">
        <v>1</v>
      </c>
      <c r="G99">
        <v>1</v>
      </c>
      <c r="H99">
        <v>3</v>
      </c>
      <c r="I99" t="s">
        <v>516</v>
      </c>
      <c r="J99" t="s">
        <v>517</v>
      </c>
      <c r="K99" t="s">
        <v>518</v>
      </c>
      <c r="L99">
        <v>1348</v>
      </c>
      <c r="N99">
        <v>1009</v>
      </c>
      <c r="O99" t="s">
        <v>495</v>
      </c>
      <c r="P99" t="s">
        <v>495</v>
      </c>
      <c r="Q99">
        <v>1000</v>
      </c>
      <c r="W99">
        <v>0</v>
      </c>
      <c r="X99">
        <v>-1449423263</v>
      </c>
      <c r="Y99">
        <v>1.0000000000000001E-5</v>
      </c>
      <c r="AA99">
        <v>47985.8</v>
      </c>
      <c r="AB99">
        <v>0</v>
      </c>
      <c r="AC99">
        <v>0</v>
      </c>
      <c r="AD99">
        <v>0</v>
      </c>
      <c r="AE99">
        <v>8105.71</v>
      </c>
      <c r="AF99">
        <v>0</v>
      </c>
      <c r="AG99">
        <v>0</v>
      </c>
      <c r="AH99">
        <v>0</v>
      </c>
      <c r="AI99">
        <v>5.92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1.0000000000000001E-5</v>
      </c>
      <c r="AU99" t="s">
        <v>3</v>
      </c>
      <c r="AV99">
        <v>0</v>
      </c>
      <c r="AW99">
        <v>2</v>
      </c>
      <c r="AX99">
        <v>35944343</v>
      </c>
      <c r="AY99">
        <v>1</v>
      </c>
      <c r="AZ99">
        <v>0</v>
      </c>
      <c r="BA99">
        <v>88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Y99*Source!I58</f>
        <v>3.0000000000000004E-5</v>
      </c>
      <c r="CY99">
        <f t="shared" si="15"/>
        <v>47985.8</v>
      </c>
      <c r="CZ99">
        <f t="shared" si="16"/>
        <v>8105.71</v>
      </c>
      <c r="DA99">
        <f t="shared" si="17"/>
        <v>5.92</v>
      </c>
      <c r="DB99">
        <v>0</v>
      </c>
    </row>
    <row r="100" spans="1:106" x14ac:dyDescent="0.2">
      <c r="A100">
        <f>ROW(Source!A58)</f>
        <v>58</v>
      </c>
      <c r="B100">
        <v>35896806</v>
      </c>
      <c r="C100">
        <v>35944340</v>
      </c>
      <c r="D100">
        <v>31437024</v>
      </c>
      <c r="E100">
        <v>1</v>
      </c>
      <c r="F100">
        <v>1</v>
      </c>
      <c r="G100">
        <v>1</v>
      </c>
      <c r="H100">
        <v>3</v>
      </c>
      <c r="I100" t="s">
        <v>519</v>
      </c>
      <c r="J100" t="s">
        <v>520</v>
      </c>
      <c r="K100" t="s">
        <v>521</v>
      </c>
      <c r="L100">
        <v>1346</v>
      </c>
      <c r="N100">
        <v>1009</v>
      </c>
      <c r="O100" t="s">
        <v>211</v>
      </c>
      <c r="P100" t="s">
        <v>211</v>
      </c>
      <c r="Q100">
        <v>1</v>
      </c>
      <c r="W100">
        <v>0</v>
      </c>
      <c r="X100">
        <v>1721895514</v>
      </c>
      <c r="Y100">
        <v>0.15</v>
      </c>
      <c r="AA100">
        <v>45.98</v>
      </c>
      <c r="AB100">
        <v>0</v>
      </c>
      <c r="AC100">
        <v>0</v>
      </c>
      <c r="AD100">
        <v>0</v>
      </c>
      <c r="AE100">
        <v>6.09</v>
      </c>
      <c r="AF100">
        <v>0</v>
      </c>
      <c r="AG100">
        <v>0</v>
      </c>
      <c r="AH100">
        <v>0</v>
      </c>
      <c r="AI100">
        <v>7.55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0.15</v>
      </c>
      <c r="AU100" t="s">
        <v>3</v>
      </c>
      <c r="AV100">
        <v>0</v>
      </c>
      <c r="AW100">
        <v>2</v>
      </c>
      <c r="AX100">
        <v>35944344</v>
      </c>
      <c r="AY100">
        <v>1</v>
      </c>
      <c r="AZ100">
        <v>0</v>
      </c>
      <c r="BA100">
        <v>89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Y100*Source!I58</f>
        <v>0.44999999999999996</v>
      </c>
      <c r="CY100">
        <f t="shared" si="15"/>
        <v>45.98</v>
      </c>
      <c r="CZ100">
        <f t="shared" si="16"/>
        <v>6.09</v>
      </c>
      <c r="DA100">
        <f t="shared" si="17"/>
        <v>7.55</v>
      </c>
      <c r="DB100">
        <v>0</v>
      </c>
    </row>
    <row r="101" spans="1:106" x14ac:dyDescent="0.2">
      <c r="A101">
        <f>ROW(Source!A58)</f>
        <v>58</v>
      </c>
      <c r="B101">
        <v>35896806</v>
      </c>
      <c r="C101">
        <v>35944340</v>
      </c>
      <c r="D101">
        <v>31438964</v>
      </c>
      <c r="E101">
        <v>1</v>
      </c>
      <c r="F101">
        <v>1</v>
      </c>
      <c r="G101">
        <v>1</v>
      </c>
      <c r="H101">
        <v>3</v>
      </c>
      <c r="I101" t="s">
        <v>489</v>
      </c>
      <c r="J101" t="s">
        <v>490</v>
      </c>
      <c r="K101" t="s">
        <v>491</v>
      </c>
      <c r="L101">
        <v>1308</v>
      </c>
      <c r="N101">
        <v>1003</v>
      </c>
      <c r="O101" t="s">
        <v>73</v>
      </c>
      <c r="P101" t="s">
        <v>73</v>
      </c>
      <c r="Q101">
        <v>100</v>
      </c>
      <c r="W101">
        <v>0</v>
      </c>
      <c r="X101">
        <v>568244124</v>
      </c>
      <c r="Y101">
        <v>2.3999999999999998E-3</v>
      </c>
      <c r="AA101">
        <v>538.79999999999995</v>
      </c>
      <c r="AB101">
        <v>0</v>
      </c>
      <c r="AC101">
        <v>0</v>
      </c>
      <c r="AD101">
        <v>0</v>
      </c>
      <c r="AE101">
        <v>120</v>
      </c>
      <c r="AF101">
        <v>0</v>
      </c>
      <c r="AG101">
        <v>0</v>
      </c>
      <c r="AH101">
        <v>0</v>
      </c>
      <c r="AI101">
        <v>4.49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2.3999999999999998E-3</v>
      </c>
      <c r="AU101" t="s">
        <v>3</v>
      </c>
      <c r="AV101">
        <v>0</v>
      </c>
      <c r="AW101">
        <v>2</v>
      </c>
      <c r="AX101">
        <v>35944345</v>
      </c>
      <c r="AY101">
        <v>1</v>
      </c>
      <c r="AZ101">
        <v>0</v>
      </c>
      <c r="BA101">
        <v>90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Y101*Source!I58</f>
        <v>7.1999999999999998E-3</v>
      </c>
      <c r="CY101">
        <f t="shared" si="15"/>
        <v>538.79999999999995</v>
      </c>
      <c r="CZ101">
        <f t="shared" si="16"/>
        <v>120</v>
      </c>
      <c r="DA101">
        <f t="shared" si="17"/>
        <v>4.49</v>
      </c>
      <c r="DB101">
        <v>0</v>
      </c>
    </row>
    <row r="102" spans="1:106" x14ac:dyDescent="0.2">
      <c r="A102">
        <f>ROW(Source!A58)</f>
        <v>58</v>
      </c>
      <c r="B102">
        <v>35896806</v>
      </c>
      <c r="C102">
        <v>35944340</v>
      </c>
      <c r="D102">
        <v>31435925</v>
      </c>
      <c r="E102">
        <v>17</v>
      </c>
      <c r="F102">
        <v>1</v>
      </c>
      <c r="G102">
        <v>1</v>
      </c>
      <c r="H102">
        <v>3</v>
      </c>
      <c r="I102" t="s">
        <v>480</v>
      </c>
      <c r="J102" t="s">
        <v>3</v>
      </c>
      <c r="K102" t="s">
        <v>481</v>
      </c>
      <c r="L102">
        <v>1374</v>
      </c>
      <c r="N102">
        <v>1013</v>
      </c>
      <c r="O102" t="s">
        <v>482</v>
      </c>
      <c r="P102" t="s">
        <v>482</v>
      </c>
      <c r="Q102">
        <v>1</v>
      </c>
      <c r="W102">
        <v>0</v>
      </c>
      <c r="X102">
        <v>-1731369543</v>
      </c>
      <c r="Y102">
        <v>0.37</v>
      </c>
      <c r="AA102">
        <v>1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0.37</v>
      </c>
      <c r="AU102" t="s">
        <v>3</v>
      </c>
      <c r="AV102">
        <v>0</v>
      </c>
      <c r="AW102">
        <v>2</v>
      </c>
      <c r="AX102">
        <v>35944346</v>
      </c>
      <c r="AY102">
        <v>1</v>
      </c>
      <c r="AZ102">
        <v>0</v>
      </c>
      <c r="BA102">
        <v>91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Y102*Source!I58</f>
        <v>1.1099999999999999</v>
      </c>
      <c r="CY102">
        <f t="shared" si="15"/>
        <v>1</v>
      </c>
      <c r="CZ102">
        <f t="shared" si="16"/>
        <v>1</v>
      </c>
      <c r="DA102">
        <f t="shared" si="17"/>
        <v>1</v>
      </c>
      <c r="DB102">
        <v>0</v>
      </c>
    </row>
    <row r="103" spans="1:106" x14ac:dyDescent="0.2">
      <c r="A103">
        <f>ROW(Source!A58)</f>
        <v>58</v>
      </c>
      <c r="B103">
        <v>35896806</v>
      </c>
      <c r="C103">
        <v>35944340</v>
      </c>
      <c r="D103">
        <v>0</v>
      </c>
      <c r="E103">
        <v>1</v>
      </c>
      <c r="F103">
        <v>1</v>
      </c>
      <c r="G103">
        <v>1</v>
      </c>
      <c r="H103">
        <v>3</v>
      </c>
      <c r="I103" t="s">
        <v>150</v>
      </c>
      <c r="J103" t="s">
        <v>3</v>
      </c>
      <c r="K103" t="s">
        <v>151</v>
      </c>
      <c r="L103">
        <v>1371</v>
      </c>
      <c r="N103">
        <v>1013</v>
      </c>
      <c r="O103" t="s">
        <v>143</v>
      </c>
      <c r="P103" t="s">
        <v>143</v>
      </c>
      <c r="Q103">
        <v>1</v>
      </c>
      <c r="W103">
        <v>0</v>
      </c>
      <c r="X103">
        <v>502928789</v>
      </c>
      <c r="Y103">
        <v>0.66666700000000001</v>
      </c>
      <c r="AA103">
        <v>1651.69</v>
      </c>
      <c r="AB103">
        <v>0</v>
      </c>
      <c r="AC103">
        <v>0</v>
      </c>
      <c r="AD103">
        <v>0</v>
      </c>
      <c r="AE103">
        <v>237.70999999999998</v>
      </c>
      <c r="AF103">
        <v>0</v>
      </c>
      <c r="AG103">
        <v>0</v>
      </c>
      <c r="AH103">
        <v>0</v>
      </c>
      <c r="AI103">
        <v>7.3</v>
      </c>
      <c r="AJ103">
        <v>1</v>
      </c>
      <c r="AK103">
        <v>1</v>
      </c>
      <c r="AL103">
        <v>1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3</v>
      </c>
      <c r="AT103">
        <v>0.66666700000000001</v>
      </c>
      <c r="AU103" t="s">
        <v>3</v>
      </c>
      <c r="AV103">
        <v>0</v>
      </c>
      <c r="AW103">
        <v>1</v>
      </c>
      <c r="AX103">
        <v>-1</v>
      </c>
      <c r="AY103">
        <v>0</v>
      </c>
      <c r="AZ103">
        <v>0</v>
      </c>
      <c r="BA103" t="s">
        <v>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Y103*Source!I58</f>
        <v>2.0000010000000001</v>
      </c>
      <c r="CY103">
        <f t="shared" si="15"/>
        <v>1651.69</v>
      </c>
      <c r="CZ103">
        <f t="shared" si="16"/>
        <v>237.70999999999998</v>
      </c>
      <c r="DA103">
        <f t="shared" si="17"/>
        <v>7.3</v>
      </c>
      <c r="DB103">
        <v>0</v>
      </c>
    </row>
    <row r="104" spans="1:106" x14ac:dyDescent="0.2">
      <c r="A104">
        <f>ROW(Source!A58)</f>
        <v>58</v>
      </c>
      <c r="B104">
        <v>35896806</v>
      </c>
      <c r="C104">
        <v>35944340</v>
      </c>
      <c r="D104">
        <v>0</v>
      </c>
      <c r="E104">
        <v>1</v>
      </c>
      <c r="F104">
        <v>1</v>
      </c>
      <c r="G104">
        <v>1</v>
      </c>
      <c r="H104">
        <v>3</v>
      </c>
      <c r="I104" t="s">
        <v>159</v>
      </c>
      <c r="J104" t="s">
        <v>3</v>
      </c>
      <c r="K104" t="s">
        <v>160</v>
      </c>
      <c r="L104">
        <v>1371</v>
      </c>
      <c r="N104">
        <v>1013</v>
      </c>
      <c r="O104" t="s">
        <v>143</v>
      </c>
      <c r="P104" t="s">
        <v>143</v>
      </c>
      <c r="Q104">
        <v>1</v>
      </c>
      <c r="W104">
        <v>0</v>
      </c>
      <c r="X104">
        <v>-1375043508</v>
      </c>
      <c r="Y104">
        <v>0.33333299999999999</v>
      </c>
      <c r="AA104">
        <v>2149.15</v>
      </c>
      <c r="AB104">
        <v>0</v>
      </c>
      <c r="AC104">
        <v>0</v>
      </c>
      <c r="AD104">
        <v>0</v>
      </c>
      <c r="AE104">
        <v>309.28999999999996</v>
      </c>
      <c r="AF104">
        <v>0</v>
      </c>
      <c r="AG104">
        <v>0</v>
      </c>
      <c r="AH104">
        <v>0</v>
      </c>
      <c r="AI104">
        <v>7.3</v>
      </c>
      <c r="AJ104">
        <v>1</v>
      </c>
      <c r="AK104">
        <v>1</v>
      </c>
      <c r="AL104">
        <v>1</v>
      </c>
      <c r="AN104">
        <v>0</v>
      </c>
      <c r="AO104">
        <v>0</v>
      </c>
      <c r="AP104">
        <v>0</v>
      </c>
      <c r="AQ104">
        <v>0</v>
      </c>
      <c r="AR104">
        <v>0</v>
      </c>
      <c r="AS104" t="s">
        <v>3</v>
      </c>
      <c r="AT104">
        <v>0.33333299999999999</v>
      </c>
      <c r="AU104" t="s">
        <v>3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Y104*Source!I58</f>
        <v>0.99999899999999997</v>
      </c>
      <c r="CY104">
        <f t="shared" si="15"/>
        <v>2149.15</v>
      </c>
      <c r="CZ104">
        <f t="shared" si="16"/>
        <v>309.28999999999996</v>
      </c>
      <c r="DA104">
        <f t="shared" si="17"/>
        <v>7.3</v>
      </c>
      <c r="DB104">
        <v>0</v>
      </c>
    </row>
    <row r="105" spans="1:106" x14ac:dyDescent="0.2">
      <c r="A105">
        <f>ROW(Source!A61)</f>
        <v>61</v>
      </c>
      <c r="B105">
        <v>35896806</v>
      </c>
      <c r="C105">
        <v>35897245</v>
      </c>
      <c r="D105">
        <v>31709886</v>
      </c>
      <c r="E105">
        <v>1</v>
      </c>
      <c r="F105">
        <v>1</v>
      </c>
      <c r="G105">
        <v>1</v>
      </c>
      <c r="H105">
        <v>1</v>
      </c>
      <c r="I105" t="s">
        <v>478</v>
      </c>
      <c r="J105" t="s">
        <v>3</v>
      </c>
      <c r="K105" t="s">
        <v>479</v>
      </c>
      <c r="L105">
        <v>1191</v>
      </c>
      <c r="N105">
        <v>1013</v>
      </c>
      <c r="O105" t="s">
        <v>455</v>
      </c>
      <c r="P105" t="s">
        <v>455</v>
      </c>
      <c r="Q105">
        <v>1</v>
      </c>
      <c r="W105">
        <v>0</v>
      </c>
      <c r="X105">
        <v>1069510174</v>
      </c>
      <c r="Y105">
        <v>6.6360000000000001</v>
      </c>
      <c r="AA105">
        <v>0</v>
      </c>
      <c r="AB105">
        <v>0</v>
      </c>
      <c r="AC105">
        <v>0</v>
      </c>
      <c r="AD105">
        <v>9.6199999999999992</v>
      </c>
      <c r="AE105">
        <v>0</v>
      </c>
      <c r="AF105">
        <v>0</v>
      </c>
      <c r="AG105">
        <v>0</v>
      </c>
      <c r="AH105">
        <v>9.6199999999999992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5.53</v>
      </c>
      <c r="AU105" t="s">
        <v>40</v>
      </c>
      <c r="AV105">
        <v>1</v>
      </c>
      <c r="AW105">
        <v>2</v>
      </c>
      <c r="AX105">
        <v>35897258</v>
      </c>
      <c r="AY105">
        <v>1</v>
      </c>
      <c r="AZ105">
        <v>0</v>
      </c>
      <c r="BA105">
        <v>92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Y105*Source!I61</f>
        <v>26.544</v>
      </c>
      <c r="CY105">
        <f>AD105</f>
        <v>9.6199999999999992</v>
      </c>
      <c r="CZ105">
        <f>AH105</f>
        <v>9.6199999999999992</v>
      </c>
      <c r="DA105">
        <f>AL105</f>
        <v>1</v>
      </c>
      <c r="DB105">
        <v>0</v>
      </c>
    </row>
    <row r="106" spans="1:106" x14ac:dyDescent="0.2">
      <c r="A106">
        <f>ROW(Source!A61)</f>
        <v>61</v>
      </c>
      <c r="B106">
        <v>35896806</v>
      </c>
      <c r="C106">
        <v>35897245</v>
      </c>
      <c r="D106">
        <v>31703727</v>
      </c>
      <c r="E106">
        <v>1</v>
      </c>
      <c r="F106">
        <v>1</v>
      </c>
      <c r="G106">
        <v>1</v>
      </c>
      <c r="H106">
        <v>1</v>
      </c>
      <c r="I106" t="s">
        <v>456</v>
      </c>
      <c r="J106" t="s">
        <v>3</v>
      </c>
      <c r="K106" t="s">
        <v>457</v>
      </c>
      <c r="L106">
        <v>1191</v>
      </c>
      <c r="N106">
        <v>1013</v>
      </c>
      <c r="O106" t="s">
        <v>455</v>
      </c>
      <c r="P106" t="s">
        <v>455</v>
      </c>
      <c r="Q106">
        <v>1</v>
      </c>
      <c r="W106">
        <v>0</v>
      </c>
      <c r="X106">
        <v>-1417349443</v>
      </c>
      <c r="Y106">
        <v>0.02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0.02</v>
      </c>
      <c r="AU106" t="s">
        <v>3</v>
      </c>
      <c r="AV106">
        <v>2</v>
      </c>
      <c r="AW106">
        <v>2</v>
      </c>
      <c r="AX106">
        <v>35897259</v>
      </c>
      <c r="AY106">
        <v>1</v>
      </c>
      <c r="AZ106">
        <v>2048</v>
      </c>
      <c r="BA106">
        <v>93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Y106*Source!I61</f>
        <v>0.08</v>
      </c>
      <c r="CY106">
        <f>AD106</f>
        <v>0</v>
      </c>
      <c r="CZ106">
        <f>AH106</f>
        <v>0</v>
      </c>
      <c r="DA106">
        <f>AL106</f>
        <v>1</v>
      </c>
      <c r="DB106">
        <v>0</v>
      </c>
    </row>
    <row r="107" spans="1:106" x14ac:dyDescent="0.2">
      <c r="A107">
        <f>ROW(Source!A61)</f>
        <v>61</v>
      </c>
      <c r="B107">
        <v>35896806</v>
      </c>
      <c r="C107">
        <v>35897245</v>
      </c>
      <c r="D107">
        <v>31519244</v>
      </c>
      <c r="E107">
        <v>1</v>
      </c>
      <c r="F107">
        <v>1</v>
      </c>
      <c r="G107">
        <v>1</v>
      </c>
      <c r="H107">
        <v>2</v>
      </c>
      <c r="I107" t="s">
        <v>462</v>
      </c>
      <c r="J107" t="s">
        <v>463</v>
      </c>
      <c r="K107" t="s">
        <v>464</v>
      </c>
      <c r="L107">
        <v>1368</v>
      </c>
      <c r="N107">
        <v>1011</v>
      </c>
      <c r="O107" t="s">
        <v>461</v>
      </c>
      <c r="P107" t="s">
        <v>461</v>
      </c>
      <c r="Q107">
        <v>1</v>
      </c>
      <c r="W107">
        <v>0</v>
      </c>
      <c r="X107">
        <v>-1718674368</v>
      </c>
      <c r="Y107">
        <v>1.2E-2</v>
      </c>
      <c r="AA107">
        <v>0</v>
      </c>
      <c r="AB107">
        <v>111.99</v>
      </c>
      <c r="AC107">
        <v>13.5</v>
      </c>
      <c r="AD107">
        <v>0</v>
      </c>
      <c r="AE107">
        <v>0</v>
      </c>
      <c r="AF107">
        <v>111.99</v>
      </c>
      <c r="AG107">
        <v>13.5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0.01</v>
      </c>
      <c r="AU107" t="s">
        <v>40</v>
      </c>
      <c r="AV107">
        <v>0</v>
      </c>
      <c r="AW107">
        <v>2</v>
      </c>
      <c r="AX107">
        <v>35897260</v>
      </c>
      <c r="AY107">
        <v>1</v>
      </c>
      <c r="AZ107">
        <v>0</v>
      </c>
      <c r="BA107">
        <v>94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Y107*Source!I61</f>
        <v>4.8000000000000001E-2</v>
      </c>
      <c r="CY107">
        <f>AB107</f>
        <v>111.99</v>
      </c>
      <c r="CZ107">
        <f>AF107</f>
        <v>111.99</v>
      </c>
      <c r="DA107">
        <f>AJ107</f>
        <v>1</v>
      </c>
      <c r="DB107">
        <v>0</v>
      </c>
    </row>
    <row r="108" spans="1:106" x14ac:dyDescent="0.2">
      <c r="A108">
        <f>ROW(Source!A61)</f>
        <v>61</v>
      </c>
      <c r="B108">
        <v>35896806</v>
      </c>
      <c r="C108">
        <v>35897245</v>
      </c>
      <c r="D108">
        <v>31520646</v>
      </c>
      <c r="E108">
        <v>1</v>
      </c>
      <c r="F108">
        <v>1</v>
      </c>
      <c r="G108">
        <v>1</v>
      </c>
      <c r="H108">
        <v>2</v>
      </c>
      <c r="I108" t="s">
        <v>473</v>
      </c>
      <c r="J108" t="s">
        <v>474</v>
      </c>
      <c r="K108" t="s">
        <v>475</v>
      </c>
      <c r="L108">
        <v>1368</v>
      </c>
      <c r="N108">
        <v>1011</v>
      </c>
      <c r="O108" t="s">
        <v>461</v>
      </c>
      <c r="P108" t="s">
        <v>461</v>
      </c>
      <c r="Q108">
        <v>1</v>
      </c>
      <c r="W108">
        <v>0</v>
      </c>
      <c r="X108">
        <v>1372534845</v>
      </c>
      <c r="Y108">
        <v>1.2E-2</v>
      </c>
      <c r="AA108">
        <v>0</v>
      </c>
      <c r="AB108">
        <v>65.709999999999994</v>
      </c>
      <c r="AC108">
        <v>11.6</v>
      </c>
      <c r="AD108">
        <v>0</v>
      </c>
      <c r="AE108">
        <v>0</v>
      </c>
      <c r="AF108">
        <v>65.709999999999994</v>
      </c>
      <c r="AG108">
        <v>11.6</v>
      </c>
      <c r="AH108">
        <v>0</v>
      </c>
      <c r="AI108">
        <v>1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0.01</v>
      </c>
      <c r="AU108" t="s">
        <v>40</v>
      </c>
      <c r="AV108">
        <v>0</v>
      </c>
      <c r="AW108">
        <v>2</v>
      </c>
      <c r="AX108">
        <v>35897261</v>
      </c>
      <c r="AY108">
        <v>1</v>
      </c>
      <c r="AZ108">
        <v>0</v>
      </c>
      <c r="BA108">
        <v>95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Y108*Source!I61</f>
        <v>4.8000000000000001E-2</v>
      </c>
      <c r="CY108">
        <f>AB108</f>
        <v>65.709999999999994</v>
      </c>
      <c r="CZ108">
        <f>AF108</f>
        <v>65.709999999999994</v>
      </c>
      <c r="DA108">
        <f>AJ108</f>
        <v>1</v>
      </c>
      <c r="DB108">
        <v>0</v>
      </c>
    </row>
    <row r="109" spans="1:106" x14ac:dyDescent="0.2">
      <c r="A109">
        <f>ROW(Source!A61)</f>
        <v>61</v>
      </c>
      <c r="B109">
        <v>35896806</v>
      </c>
      <c r="C109">
        <v>35897245</v>
      </c>
      <c r="D109">
        <v>31436888</v>
      </c>
      <c r="E109">
        <v>1</v>
      </c>
      <c r="F109">
        <v>1</v>
      </c>
      <c r="G109">
        <v>1</v>
      </c>
      <c r="H109">
        <v>3</v>
      </c>
      <c r="I109" t="s">
        <v>513</v>
      </c>
      <c r="J109" t="s">
        <v>514</v>
      </c>
      <c r="K109" t="s">
        <v>515</v>
      </c>
      <c r="L109">
        <v>1348</v>
      </c>
      <c r="N109">
        <v>1009</v>
      </c>
      <c r="O109" t="s">
        <v>495</v>
      </c>
      <c r="P109" t="s">
        <v>495</v>
      </c>
      <c r="Q109">
        <v>1000</v>
      </c>
      <c r="W109">
        <v>0</v>
      </c>
      <c r="X109">
        <v>-168273048</v>
      </c>
      <c r="Y109">
        <v>8.0000000000000004E-4</v>
      </c>
      <c r="AA109">
        <v>65710.179999999993</v>
      </c>
      <c r="AB109">
        <v>0</v>
      </c>
      <c r="AC109">
        <v>0</v>
      </c>
      <c r="AD109">
        <v>0</v>
      </c>
      <c r="AE109">
        <v>4488.3999999999996</v>
      </c>
      <c r="AF109">
        <v>0</v>
      </c>
      <c r="AG109">
        <v>0</v>
      </c>
      <c r="AH109">
        <v>0</v>
      </c>
      <c r="AI109">
        <v>14.64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8.0000000000000004E-4</v>
      </c>
      <c r="AU109" t="s">
        <v>3</v>
      </c>
      <c r="AV109">
        <v>0</v>
      </c>
      <c r="AW109">
        <v>2</v>
      </c>
      <c r="AX109">
        <v>35897262</v>
      </c>
      <c r="AY109">
        <v>1</v>
      </c>
      <c r="AZ109">
        <v>0</v>
      </c>
      <c r="BA109">
        <v>96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Y109*Source!I61</f>
        <v>3.2000000000000002E-3</v>
      </c>
      <c r="CY109">
        <f t="shared" ref="CY109:CY115" si="18">AA109</f>
        <v>65710.179999999993</v>
      </c>
      <c r="CZ109">
        <f t="shared" ref="CZ109:CZ115" si="19">AE109</f>
        <v>4488.3999999999996</v>
      </c>
      <c r="DA109">
        <f t="shared" ref="DA109:DA115" si="20">AI109</f>
        <v>14.64</v>
      </c>
      <c r="DB109">
        <v>0</v>
      </c>
    </row>
    <row r="110" spans="1:106" x14ac:dyDescent="0.2">
      <c r="A110">
        <f>ROW(Source!A61)</f>
        <v>61</v>
      </c>
      <c r="B110">
        <v>35896806</v>
      </c>
      <c r="C110">
        <v>35897245</v>
      </c>
      <c r="D110">
        <v>31436924</v>
      </c>
      <c r="E110">
        <v>1</v>
      </c>
      <c r="F110">
        <v>1</v>
      </c>
      <c r="G110">
        <v>1</v>
      </c>
      <c r="H110">
        <v>3</v>
      </c>
      <c r="I110" t="s">
        <v>516</v>
      </c>
      <c r="J110" t="s">
        <v>517</v>
      </c>
      <c r="K110" t="s">
        <v>518</v>
      </c>
      <c r="L110">
        <v>1348</v>
      </c>
      <c r="N110">
        <v>1009</v>
      </c>
      <c r="O110" t="s">
        <v>495</v>
      </c>
      <c r="P110" t="s">
        <v>495</v>
      </c>
      <c r="Q110">
        <v>1000</v>
      </c>
      <c r="W110">
        <v>0</v>
      </c>
      <c r="X110">
        <v>-1449423263</v>
      </c>
      <c r="Y110">
        <v>2.0000000000000002E-5</v>
      </c>
      <c r="AA110">
        <v>47985.8</v>
      </c>
      <c r="AB110">
        <v>0</v>
      </c>
      <c r="AC110">
        <v>0</v>
      </c>
      <c r="AD110">
        <v>0</v>
      </c>
      <c r="AE110">
        <v>8105.71</v>
      </c>
      <c r="AF110">
        <v>0</v>
      </c>
      <c r="AG110">
        <v>0</v>
      </c>
      <c r="AH110">
        <v>0</v>
      </c>
      <c r="AI110">
        <v>5.92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2.0000000000000002E-5</v>
      </c>
      <c r="AU110" t="s">
        <v>3</v>
      </c>
      <c r="AV110">
        <v>0</v>
      </c>
      <c r="AW110">
        <v>2</v>
      </c>
      <c r="AX110">
        <v>35897263</v>
      </c>
      <c r="AY110">
        <v>1</v>
      </c>
      <c r="AZ110">
        <v>0</v>
      </c>
      <c r="BA110">
        <v>97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Y110*Source!I61</f>
        <v>8.0000000000000007E-5</v>
      </c>
      <c r="CY110">
        <f t="shared" si="18"/>
        <v>47985.8</v>
      </c>
      <c r="CZ110">
        <f t="shared" si="19"/>
        <v>8105.71</v>
      </c>
      <c r="DA110">
        <f t="shared" si="20"/>
        <v>5.92</v>
      </c>
      <c r="DB110">
        <v>0</v>
      </c>
    </row>
    <row r="111" spans="1:106" x14ac:dyDescent="0.2">
      <c r="A111">
        <f>ROW(Source!A61)</f>
        <v>61</v>
      </c>
      <c r="B111">
        <v>35896806</v>
      </c>
      <c r="C111">
        <v>35897245</v>
      </c>
      <c r="D111">
        <v>31438964</v>
      </c>
      <c r="E111">
        <v>1</v>
      </c>
      <c r="F111">
        <v>1</v>
      </c>
      <c r="G111">
        <v>1</v>
      </c>
      <c r="H111">
        <v>3</v>
      </c>
      <c r="I111" t="s">
        <v>489</v>
      </c>
      <c r="J111" t="s">
        <v>490</v>
      </c>
      <c r="K111" t="s">
        <v>491</v>
      </c>
      <c r="L111">
        <v>1308</v>
      </c>
      <c r="N111">
        <v>1003</v>
      </c>
      <c r="O111" t="s">
        <v>73</v>
      </c>
      <c r="P111" t="s">
        <v>73</v>
      </c>
      <c r="Q111">
        <v>100</v>
      </c>
      <c r="W111">
        <v>0</v>
      </c>
      <c r="X111">
        <v>568244124</v>
      </c>
      <c r="Y111">
        <v>2.3999999999999998E-3</v>
      </c>
      <c r="AA111">
        <v>538.79999999999995</v>
      </c>
      <c r="AB111">
        <v>0</v>
      </c>
      <c r="AC111">
        <v>0</v>
      </c>
      <c r="AD111">
        <v>0</v>
      </c>
      <c r="AE111">
        <v>120</v>
      </c>
      <c r="AF111">
        <v>0</v>
      </c>
      <c r="AG111">
        <v>0</v>
      </c>
      <c r="AH111">
        <v>0</v>
      </c>
      <c r="AI111">
        <v>4.49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2.3999999999999998E-3</v>
      </c>
      <c r="AU111" t="s">
        <v>3</v>
      </c>
      <c r="AV111">
        <v>0</v>
      </c>
      <c r="AW111">
        <v>2</v>
      </c>
      <c r="AX111">
        <v>35897264</v>
      </c>
      <c r="AY111">
        <v>1</v>
      </c>
      <c r="AZ111">
        <v>0</v>
      </c>
      <c r="BA111">
        <v>98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Y111*Source!I61</f>
        <v>9.5999999999999992E-3</v>
      </c>
      <c r="CY111">
        <f t="shared" si="18"/>
        <v>538.79999999999995</v>
      </c>
      <c r="CZ111">
        <f t="shared" si="19"/>
        <v>120</v>
      </c>
      <c r="DA111">
        <f t="shared" si="20"/>
        <v>4.49</v>
      </c>
      <c r="DB111">
        <v>0</v>
      </c>
    </row>
    <row r="112" spans="1:106" x14ac:dyDescent="0.2">
      <c r="A112">
        <f>ROW(Source!A61)</f>
        <v>61</v>
      </c>
      <c r="B112">
        <v>35896806</v>
      </c>
      <c r="C112">
        <v>35897245</v>
      </c>
      <c r="D112">
        <v>31488992</v>
      </c>
      <c r="E112">
        <v>1</v>
      </c>
      <c r="F112">
        <v>1</v>
      </c>
      <c r="G112">
        <v>1</v>
      </c>
      <c r="H112">
        <v>3</v>
      </c>
      <c r="I112" t="s">
        <v>522</v>
      </c>
      <c r="J112" t="s">
        <v>523</v>
      </c>
      <c r="K112" t="s">
        <v>524</v>
      </c>
      <c r="L112">
        <v>1355</v>
      </c>
      <c r="N112">
        <v>1010</v>
      </c>
      <c r="O112" t="s">
        <v>525</v>
      </c>
      <c r="P112" t="s">
        <v>525</v>
      </c>
      <c r="Q112">
        <v>100</v>
      </c>
      <c r="W112">
        <v>0</v>
      </c>
      <c r="X112">
        <v>1190679243</v>
      </c>
      <c r="Y112">
        <v>3.1E-2</v>
      </c>
      <c r="AA112">
        <v>1897.56</v>
      </c>
      <c r="AB112">
        <v>0</v>
      </c>
      <c r="AC112">
        <v>0</v>
      </c>
      <c r="AD112">
        <v>0</v>
      </c>
      <c r="AE112">
        <v>378</v>
      </c>
      <c r="AF112">
        <v>0</v>
      </c>
      <c r="AG112">
        <v>0</v>
      </c>
      <c r="AH112">
        <v>0</v>
      </c>
      <c r="AI112">
        <v>5.0199999999999996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3.1E-2</v>
      </c>
      <c r="AU112" t="s">
        <v>3</v>
      </c>
      <c r="AV112">
        <v>0</v>
      </c>
      <c r="AW112">
        <v>2</v>
      </c>
      <c r="AX112">
        <v>35897265</v>
      </c>
      <c r="AY112">
        <v>1</v>
      </c>
      <c r="AZ112">
        <v>0</v>
      </c>
      <c r="BA112">
        <v>99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Y112*Source!I61</f>
        <v>0.124</v>
      </c>
      <c r="CY112">
        <f t="shared" si="18"/>
        <v>1897.56</v>
      </c>
      <c r="CZ112">
        <f t="shared" si="19"/>
        <v>378</v>
      </c>
      <c r="DA112">
        <f t="shared" si="20"/>
        <v>5.0199999999999996</v>
      </c>
      <c r="DB112">
        <v>0</v>
      </c>
    </row>
    <row r="113" spans="1:106" x14ac:dyDescent="0.2">
      <c r="A113">
        <f>ROW(Source!A61)</f>
        <v>61</v>
      </c>
      <c r="B113">
        <v>35896806</v>
      </c>
      <c r="C113">
        <v>35897245</v>
      </c>
      <c r="D113">
        <v>31435925</v>
      </c>
      <c r="E113">
        <v>17</v>
      </c>
      <c r="F113">
        <v>1</v>
      </c>
      <c r="G113">
        <v>1</v>
      </c>
      <c r="H113">
        <v>3</v>
      </c>
      <c r="I113" t="s">
        <v>480</v>
      </c>
      <c r="J113" t="s">
        <v>3</v>
      </c>
      <c r="K113" t="s">
        <v>481</v>
      </c>
      <c r="L113">
        <v>1374</v>
      </c>
      <c r="N113">
        <v>1013</v>
      </c>
      <c r="O113" t="s">
        <v>482</v>
      </c>
      <c r="P113" t="s">
        <v>482</v>
      </c>
      <c r="Q113">
        <v>1</v>
      </c>
      <c r="W113">
        <v>0</v>
      </c>
      <c r="X113">
        <v>-1731369543</v>
      </c>
      <c r="Y113">
        <v>1.06</v>
      </c>
      <c r="AA113">
        <v>1</v>
      </c>
      <c r="AB113">
        <v>0</v>
      </c>
      <c r="AC113">
        <v>0</v>
      </c>
      <c r="AD113">
        <v>0</v>
      </c>
      <c r="AE113">
        <v>1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1.06</v>
      </c>
      <c r="AU113" t="s">
        <v>3</v>
      </c>
      <c r="AV113">
        <v>0</v>
      </c>
      <c r="AW113">
        <v>2</v>
      </c>
      <c r="AX113">
        <v>35897266</v>
      </c>
      <c r="AY113">
        <v>1</v>
      </c>
      <c r="AZ113">
        <v>0</v>
      </c>
      <c r="BA113">
        <v>100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Y113*Source!I61</f>
        <v>4.24</v>
      </c>
      <c r="CY113">
        <f t="shared" si="18"/>
        <v>1</v>
      </c>
      <c r="CZ113">
        <f t="shared" si="19"/>
        <v>1</v>
      </c>
      <c r="DA113">
        <f t="shared" si="20"/>
        <v>1</v>
      </c>
      <c r="DB113">
        <v>0</v>
      </c>
    </row>
    <row r="114" spans="1:106" x14ac:dyDescent="0.2">
      <c r="A114">
        <f>ROW(Source!A61)</f>
        <v>61</v>
      </c>
      <c r="B114">
        <v>35896806</v>
      </c>
      <c r="C114">
        <v>35897245</v>
      </c>
      <c r="D114">
        <v>0</v>
      </c>
      <c r="E114">
        <v>0</v>
      </c>
      <c r="F114">
        <v>1</v>
      </c>
      <c r="G114">
        <v>1</v>
      </c>
      <c r="H114">
        <v>3</v>
      </c>
      <c r="I114" t="s">
        <v>167</v>
      </c>
      <c r="J114" t="s">
        <v>3</v>
      </c>
      <c r="K114" t="s">
        <v>168</v>
      </c>
      <c r="L114">
        <v>1371</v>
      </c>
      <c r="N114">
        <v>1013</v>
      </c>
      <c r="O114" t="s">
        <v>143</v>
      </c>
      <c r="P114" t="s">
        <v>143</v>
      </c>
      <c r="Q114">
        <v>1</v>
      </c>
      <c r="W114">
        <v>0</v>
      </c>
      <c r="X114">
        <v>1838514409</v>
      </c>
      <c r="Y114">
        <v>0.5</v>
      </c>
      <c r="AA114">
        <v>961.02</v>
      </c>
      <c r="AB114">
        <v>0</v>
      </c>
      <c r="AC114">
        <v>0</v>
      </c>
      <c r="AD114">
        <v>0</v>
      </c>
      <c r="AE114">
        <v>138.31</v>
      </c>
      <c r="AF114">
        <v>0</v>
      </c>
      <c r="AG114">
        <v>0</v>
      </c>
      <c r="AH114">
        <v>0</v>
      </c>
      <c r="AI114">
        <v>7.3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3</v>
      </c>
      <c r="AT114">
        <v>0.5</v>
      </c>
      <c r="AU114" t="s">
        <v>3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Y114*Source!I61</f>
        <v>2</v>
      </c>
      <c r="CY114">
        <f t="shared" si="18"/>
        <v>961.02</v>
      </c>
      <c r="CZ114">
        <f t="shared" si="19"/>
        <v>138.31</v>
      </c>
      <c r="DA114">
        <f t="shared" si="20"/>
        <v>7.3</v>
      </c>
      <c r="DB114">
        <v>0</v>
      </c>
    </row>
    <row r="115" spans="1:106" x14ac:dyDescent="0.2">
      <c r="A115">
        <f>ROW(Source!A61)</f>
        <v>61</v>
      </c>
      <c r="B115">
        <v>35896806</v>
      </c>
      <c r="C115">
        <v>35897245</v>
      </c>
      <c r="D115">
        <v>0</v>
      </c>
      <c r="E115">
        <v>0</v>
      </c>
      <c r="F115">
        <v>1</v>
      </c>
      <c r="G115">
        <v>1</v>
      </c>
      <c r="H115">
        <v>3</v>
      </c>
      <c r="I115" t="s">
        <v>171</v>
      </c>
      <c r="J115" t="s">
        <v>3</v>
      </c>
      <c r="K115" t="s">
        <v>172</v>
      </c>
      <c r="L115">
        <v>1371</v>
      </c>
      <c r="N115">
        <v>1013</v>
      </c>
      <c r="O115" t="s">
        <v>143</v>
      </c>
      <c r="P115" t="s">
        <v>143</v>
      </c>
      <c r="Q115">
        <v>1</v>
      </c>
      <c r="W115">
        <v>0</v>
      </c>
      <c r="X115">
        <v>2092519929</v>
      </c>
      <c r="Y115">
        <v>0.5</v>
      </c>
      <c r="AA115">
        <v>1306.78</v>
      </c>
      <c r="AB115">
        <v>0</v>
      </c>
      <c r="AC115">
        <v>0</v>
      </c>
      <c r="AD115">
        <v>0</v>
      </c>
      <c r="AE115">
        <v>188.07</v>
      </c>
      <c r="AF115">
        <v>0</v>
      </c>
      <c r="AG115">
        <v>0</v>
      </c>
      <c r="AH115">
        <v>0</v>
      </c>
      <c r="AI115">
        <v>7.3</v>
      </c>
      <c r="AJ115">
        <v>1</v>
      </c>
      <c r="AK115">
        <v>1</v>
      </c>
      <c r="AL115">
        <v>1</v>
      </c>
      <c r="AN115">
        <v>0</v>
      </c>
      <c r="AO115">
        <v>0</v>
      </c>
      <c r="AP115">
        <v>0</v>
      </c>
      <c r="AQ115">
        <v>0</v>
      </c>
      <c r="AR115">
        <v>0</v>
      </c>
      <c r="AS115" t="s">
        <v>3</v>
      </c>
      <c r="AT115">
        <v>0.5</v>
      </c>
      <c r="AU115" t="s">
        <v>3</v>
      </c>
      <c r="AV115">
        <v>0</v>
      </c>
      <c r="AW115">
        <v>1</v>
      </c>
      <c r="AX115">
        <v>-1</v>
      </c>
      <c r="AY115">
        <v>0</v>
      </c>
      <c r="AZ115">
        <v>0</v>
      </c>
      <c r="BA115" t="s">
        <v>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Y115*Source!I61</f>
        <v>2</v>
      </c>
      <c r="CY115">
        <f t="shared" si="18"/>
        <v>1306.78</v>
      </c>
      <c r="CZ115">
        <f t="shared" si="19"/>
        <v>188.07</v>
      </c>
      <c r="DA115">
        <f t="shared" si="20"/>
        <v>7.3</v>
      </c>
      <c r="DB115">
        <v>0</v>
      </c>
    </row>
    <row r="116" spans="1:106" x14ac:dyDescent="0.2">
      <c r="A116">
        <f>ROW(Source!A64)</f>
        <v>64</v>
      </c>
      <c r="B116">
        <v>35896806</v>
      </c>
      <c r="C116">
        <v>35944351</v>
      </c>
      <c r="D116">
        <v>31709886</v>
      </c>
      <c r="E116">
        <v>1</v>
      </c>
      <c r="F116">
        <v>1</v>
      </c>
      <c r="G116">
        <v>1</v>
      </c>
      <c r="H116">
        <v>1</v>
      </c>
      <c r="I116" t="s">
        <v>478</v>
      </c>
      <c r="J116" t="s">
        <v>3</v>
      </c>
      <c r="K116" t="s">
        <v>479</v>
      </c>
      <c r="L116">
        <v>1191</v>
      </c>
      <c r="N116">
        <v>1013</v>
      </c>
      <c r="O116" t="s">
        <v>455</v>
      </c>
      <c r="P116" t="s">
        <v>455</v>
      </c>
      <c r="Q116">
        <v>1</v>
      </c>
      <c r="W116">
        <v>0</v>
      </c>
      <c r="X116">
        <v>1069510174</v>
      </c>
      <c r="Y116">
        <v>7.4639999999999995</v>
      </c>
      <c r="AA116">
        <v>0</v>
      </c>
      <c r="AB116">
        <v>0</v>
      </c>
      <c r="AC116">
        <v>0</v>
      </c>
      <c r="AD116">
        <v>9.6199999999999992</v>
      </c>
      <c r="AE116">
        <v>0</v>
      </c>
      <c r="AF116">
        <v>0</v>
      </c>
      <c r="AG116">
        <v>0</v>
      </c>
      <c r="AH116">
        <v>9.6199999999999992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6.22</v>
      </c>
      <c r="AU116" t="s">
        <v>40</v>
      </c>
      <c r="AV116">
        <v>1</v>
      </c>
      <c r="AW116">
        <v>2</v>
      </c>
      <c r="AX116">
        <v>35944361</v>
      </c>
      <c r="AY116">
        <v>1</v>
      </c>
      <c r="AZ116">
        <v>0</v>
      </c>
      <c r="BA116">
        <v>101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Y116*Source!I64</f>
        <v>22.391999999999999</v>
      </c>
      <c r="CY116">
        <f>AD116</f>
        <v>9.6199999999999992</v>
      </c>
      <c r="CZ116">
        <f>AH116</f>
        <v>9.6199999999999992</v>
      </c>
      <c r="DA116">
        <f>AL116</f>
        <v>1</v>
      </c>
      <c r="DB116">
        <v>0</v>
      </c>
    </row>
    <row r="117" spans="1:106" x14ac:dyDescent="0.2">
      <c r="A117">
        <f>ROW(Source!A64)</f>
        <v>64</v>
      </c>
      <c r="B117">
        <v>35896806</v>
      </c>
      <c r="C117">
        <v>35944351</v>
      </c>
      <c r="D117">
        <v>31703727</v>
      </c>
      <c r="E117">
        <v>1</v>
      </c>
      <c r="F117">
        <v>1</v>
      </c>
      <c r="G117">
        <v>1</v>
      </c>
      <c r="H117">
        <v>1</v>
      </c>
      <c r="I117" t="s">
        <v>456</v>
      </c>
      <c r="J117" t="s">
        <v>3</v>
      </c>
      <c r="K117" t="s">
        <v>457</v>
      </c>
      <c r="L117">
        <v>1191</v>
      </c>
      <c r="N117">
        <v>1013</v>
      </c>
      <c r="O117" t="s">
        <v>455</v>
      </c>
      <c r="P117" t="s">
        <v>455</v>
      </c>
      <c r="Q117">
        <v>1</v>
      </c>
      <c r="W117">
        <v>0</v>
      </c>
      <c r="X117">
        <v>-1417349443</v>
      </c>
      <c r="Y117">
        <v>0.02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0.02</v>
      </c>
      <c r="AU117" t="s">
        <v>3</v>
      </c>
      <c r="AV117">
        <v>2</v>
      </c>
      <c r="AW117">
        <v>2</v>
      </c>
      <c r="AX117">
        <v>35944362</v>
      </c>
      <c r="AY117">
        <v>1</v>
      </c>
      <c r="AZ117">
        <v>2048</v>
      </c>
      <c r="BA117">
        <v>102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Y117*Source!I64</f>
        <v>0.06</v>
      </c>
      <c r="CY117">
        <f>AD117</f>
        <v>0</v>
      </c>
      <c r="CZ117">
        <f>AH117</f>
        <v>0</v>
      </c>
      <c r="DA117">
        <f>AL117</f>
        <v>1</v>
      </c>
      <c r="DB117">
        <v>0</v>
      </c>
    </row>
    <row r="118" spans="1:106" x14ac:dyDescent="0.2">
      <c r="A118">
        <f>ROW(Source!A64)</f>
        <v>64</v>
      </c>
      <c r="B118">
        <v>35896806</v>
      </c>
      <c r="C118">
        <v>35944351</v>
      </c>
      <c r="D118">
        <v>31519244</v>
      </c>
      <c r="E118">
        <v>1</v>
      </c>
      <c r="F118">
        <v>1</v>
      </c>
      <c r="G118">
        <v>1</v>
      </c>
      <c r="H118">
        <v>2</v>
      </c>
      <c r="I118" t="s">
        <v>462</v>
      </c>
      <c r="J118" t="s">
        <v>463</v>
      </c>
      <c r="K118" t="s">
        <v>464</v>
      </c>
      <c r="L118">
        <v>1368</v>
      </c>
      <c r="N118">
        <v>1011</v>
      </c>
      <c r="O118" t="s">
        <v>461</v>
      </c>
      <c r="P118" t="s">
        <v>461</v>
      </c>
      <c r="Q118">
        <v>1</v>
      </c>
      <c r="W118">
        <v>0</v>
      </c>
      <c r="X118">
        <v>-1718674368</v>
      </c>
      <c r="Y118">
        <v>1.2E-2</v>
      </c>
      <c r="AA118">
        <v>0</v>
      </c>
      <c r="AB118">
        <v>111.99</v>
      </c>
      <c r="AC118">
        <v>13.5</v>
      </c>
      <c r="AD118">
        <v>0</v>
      </c>
      <c r="AE118">
        <v>0</v>
      </c>
      <c r="AF118">
        <v>111.99</v>
      </c>
      <c r="AG118">
        <v>13.5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0.01</v>
      </c>
      <c r="AU118" t="s">
        <v>40</v>
      </c>
      <c r="AV118">
        <v>0</v>
      </c>
      <c r="AW118">
        <v>2</v>
      </c>
      <c r="AX118">
        <v>35944363</v>
      </c>
      <c r="AY118">
        <v>1</v>
      </c>
      <c r="AZ118">
        <v>0</v>
      </c>
      <c r="BA118">
        <v>103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Y118*Source!I64</f>
        <v>3.6000000000000004E-2</v>
      </c>
      <c r="CY118">
        <f>AB118</f>
        <v>111.99</v>
      </c>
      <c r="CZ118">
        <f>AF118</f>
        <v>111.99</v>
      </c>
      <c r="DA118">
        <f>AJ118</f>
        <v>1</v>
      </c>
      <c r="DB118">
        <v>0</v>
      </c>
    </row>
    <row r="119" spans="1:106" x14ac:dyDescent="0.2">
      <c r="A119">
        <f>ROW(Source!A64)</f>
        <v>64</v>
      </c>
      <c r="B119">
        <v>35896806</v>
      </c>
      <c r="C119">
        <v>35944351</v>
      </c>
      <c r="D119">
        <v>31520646</v>
      </c>
      <c r="E119">
        <v>1</v>
      </c>
      <c r="F119">
        <v>1</v>
      </c>
      <c r="G119">
        <v>1</v>
      </c>
      <c r="H119">
        <v>2</v>
      </c>
      <c r="I119" t="s">
        <v>473</v>
      </c>
      <c r="J119" t="s">
        <v>474</v>
      </c>
      <c r="K119" t="s">
        <v>475</v>
      </c>
      <c r="L119">
        <v>1368</v>
      </c>
      <c r="N119">
        <v>1011</v>
      </c>
      <c r="O119" t="s">
        <v>461</v>
      </c>
      <c r="P119" t="s">
        <v>461</v>
      </c>
      <c r="Q119">
        <v>1</v>
      </c>
      <c r="W119">
        <v>0</v>
      </c>
      <c r="X119">
        <v>1372534845</v>
      </c>
      <c r="Y119">
        <v>1.2E-2</v>
      </c>
      <c r="AA119">
        <v>0</v>
      </c>
      <c r="AB119">
        <v>65.709999999999994</v>
      </c>
      <c r="AC119">
        <v>11.6</v>
      </c>
      <c r="AD119">
        <v>0</v>
      </c>
      <c r="AE119">
        <v>0</v>
      </c>
      <c r="AF119">
        <v>65.709999999999994</v>
      </c>
      <c r="AG119">
        <v>11.6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1</v>
      </c>
      <c r="AQ119">
        <v>0</v>
      </c>
      <c r="AR119">
        <v>0</v>
      </c>
      <c r="AS119" t="s">
        <v>3</v>
      </c>
      <c r="AT119">
        <v>0.01</v>
      </c>
      <c r="AU119" t="s">
        <v>40</v>
      </c>
      <c r="AV119">
        <v>0</v>
      </c>
      <c r="AW119">
        <v>2</v>
      </c>
      <c r="AX119">
        <v>35944364</v>
      </c>
      <c r="AY119">
        <v>1</v>
      </c>
      <c r="AZ119">
        <v>0</v>
      </c>
      <c r="BA119">
        <v>104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Y119*Source!I64</f>
        <v>3.6000000000000004E-2</v>
      </c>
      <c r="CY119">
        <f>AB119</f>
        <v>65.709999999999994</v>
      </c>
      <c r="CZ119">
        <f>AF119</f>
        <v>65.709999999999994</v>
      </c>
      <c r="DA119">
        <f>AJ119</f>
        <v>1</v>
      </c>
      <c r="DB119">
        <v>0</v>
      </c>
    </row>
    <row r="120" spans="1:106" x14ac:dyDescent="0.2">
      <c r="A120">
        <f>ROW(Source!A64)</f>
        <v>64</v>
      </c>
      <c r="B120">
        <v>35896806</v>
      </c>
      <c r="C120">
        <v>35944351</v>
      </c>
      <c r="D120">
        <v>31436888</v>
      </c>
      <c r="E120">
        <v>1</v>
      </c>
      <c r="F120">
        <v>1</v>
      </c>
      <c r="G120">
        <v>1</v>
      </c>
      <c r="H120">
        <v>3</v>
      </c>
      <c r="I120" t="s">
        <v>513</v>
      </c>
      <c r="J120" t="s">
        <v>514</v>
      </c>
      <c r="K120" t="s">
        <v>515</v>
      </c>
      <c r="L120">
        <v>1348</v>
      </c>
      <c r="N120">
        <v>1009</v>
      </c>
      <c r="O120" t="s">
        <v>495</v>
      </c>
      <c r="P120" t="s">
        <v>495</v>
      </c>
      <c r="Q120">
        <v>1000</v>
      </c>
      <c r="W120">
        <v>0</v>
      </c>
      <c r="X120">
        <v>-168273048</v>
      </c>
      <c r="Y120">
        <v>8.0000000000000004E-4</v>
      </c>
      <c r="AA120">
        <v>65710.179999999993</v>
      </c>
      <c r="AB120">
        <v>0</v>
      </c>
      <c r="AC120">
        <v>0</v>
      </c>
      <c r="AD120">
        <v>0</v>
      </c>
      <c r="AE120">
        <v>4488.3999999999996</v>
      </c>
      <c r="AF120">
        <v>0</v>
      </c>
      <c r="AG120">
        <v>0</v>
      </c>
      <c r="AH120">
        <v>0</v>
      </c>
      <c r="AI120">
        <v>14.64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8.0000000000000004E-4</v>
      </c>
      <c r="AU120" t="s">
        <v>3</v>
      </c>
      <c r="AV120">
        <v>0</v>
      </c>
      <c r="AW120">
        <v>2</v>
      </c>
      <c r="AX120">
        <v>35944365</v>
      </c>
      <c r="AY120">
        <v>1</v>
      </c>
      <c r="AZ120">
        <v>0</v>
      </c>
      <c r="BA120">
        <v>105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Y120*Source!I64</f>
        <v>2.4000000000000002E-3</v>
      </c>
      <c r="CY120">
        <f t="shared" ref="CY120:CY126" si="21">AA120</f>
        <v>65710.179999999993</v>
      </c>
      <c r="CZ120">
        <f t="shared" ref="CZ120:CZ126" si="22">AE120</f>
        <v>4488.3999999999996</v>
      </c>
      <c r="DA120">
        <f t="shared" ref="DA120:DA126" si="23">AI120</f>
        <v>14.64</v>
      </c>
      <c r="DB120">
        <v>0</v>
      </c>
    </row>
    <row r="121" spans="1:106" x14ac:dyDescent="0.2">
      <c r="A121">
        <f>ROW(Source!A64)</f>
        <v>64</v>
      </c>
      <c r="B121">
        <v>35896806</v>
      </c>
      <c r="C121">
        <v>35944351</v>
      </c>
      <c r="D121">
        <v>31436924</v>
      </c>
      <c r="E121">
        <v>1</v>
      </c>
      <c r="F121">
        <v>1</v>
      </c>
      <c r="G121">
        <v>1</v>
      </c>
      <c r="H121">
        <v>3</v>
      </c>
      <c r="I121" t="s">
        <v>516</v>
      </c>
      <c r="J121" t="s">
        <v>517</v>
      </c>
      <c r="K121" t="s">
        <v>518</v>
      </c>
      <c r="L121">
        <v>1348</v>
      </c>
      <c r="N121">
        <v>1009</v>
      </c>
      <c r="O121" t="s">
        <v>495</v>
      </c>
      <c r="P121" t="s">
        <v>495</v>
      </c>
      <c r="Q121">
        <v>1000</v>
      </c>
      <c r="W121">
        <v>0</v>
      </c>
      <c r="X121">
        <v>-1449423263</v>
      </c>
      <c r="Y121">
        <v>2.0000000000000002E-5</v>
      </c>
      <c r="AA121">
        <v>47985.8</v>
      </c>
      <c r="AB121">
        <v>0</v>
      </c>
      <c r="AC121">
        <v>0</v>
      </c>
      <c r="AD121">
        <v>0</v>
      </c>
      <c r="AE121">
        <v>8105.71</v>
      </c>
      <c r="AF121">
        <v>0</v>
      </c>
      <c r="AG121">
        <v>0</v>
      </c>
      <c r="AH121">
        <v>0</v>
      </c>
      <c r="AI121">
        <v>5.92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2.0000000000000002E-5</v>
      </c>
      <c r="AU121" t="s">
        <v>3</v>
      </c>
      <c r="AV121">
        <v>0</v>
      </c>
      <c r="AW121">
        <v>2</v>
      </c>
      <c r="AX121">
        <v>35944366</v>
      </c>
      <c r="AY121">
        <v>1</v>
      </c>
      <c r="AZ121">
        <v>0</v>
      </c>
      <c r="BA121">
        <v>106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Y121*Source!I64</f>
        <v>6.0000000000000008E-5</v>
      </c>
      <c r="CY121">
        <f t="shared" si="21"/>
        <v>47985.8</v>
      </c>
      <c r="CZ121">
        <f t="shared" si="22"/>
        <v>8105.71</v>
      </c>
      <c r="DA121">
        <f t="shared" si="23"/>
        <v>5.92</v>
      </c>
      <c r="DB121">
        <v>0</v>
      </c>
    </row>
    <row r="122" spans="1:106" x14ac:dyDescent="0.2">
      <c r="A122">
        <f>ROW(Source!A64)</f>
        <v>64</v>
      </c>
      <c r="B122">
        <v>35896806</v>
      </c>
      <c r="C122">
        <v>35944351</v>
      </c>
      <c r="D122">
        <v>31438964</v>
      </c>
      <c r="E122">
        <v>1</v>
      </c>
      <c r="F122">
        <v>1</v>
      </c>
      <c r="G122">
        <v>1</v>
      </c>
      <c r="H122">
        <v>3</v>
      </c>
      <c r="I122" t="s">
        <v>489</v>
      </c>
      <c r="J122" t="s">
        <v>490</v>
      </c>
      <c r="K122" t="s">
        <v>491</v>
      </c>
      <c r="L122">
        <v>1308</v>
      </c>
      <c r="N122">
        <v>1003</v>
      </c>
      <c r="O122" t="s">
        <v>73</v>
      </c>
      <c r="P122" t="s">
        <v>73</v>
      </c>
      <c r="Q122">
        <v>100</v>
      </c>
      <c r="W122">
        <v>0</v>
      </c>
      <c r="X122">
        <v>568244124</v>
      </c>
      <c r="Y122">
        <v>2.3999999999999998E-3</v>
      </c>
      <c r="AA122">
        <v>538.79999999999995</v>
      </c>
      <c r="AB122">
        <v>0</v>
      </c>
      <c r="AC122">
        <v>0</v>
      </c>
      <c r="AD122">
        <v>0</v>
      </c>
      <c r="AE122">
        <v>120</v>
      </c>
      <c r="AF122">
        <v>0</v>
      </c>
      <c r="AG122">
        <v>0</v>
      </c>
      <c r="AH122">
        <v>0</v>
      </c>
      <c r="AI122">
        <v>4.49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2.3999999999999998E-3</v>
      </c>
      <c r="AU122" t="s">
        <v>3</v>
      </c>
      <c r="AV122">
        <v>0</v>
      </c>
      <c r="AW122">
        <v>2</v>
      </c>
      <c r="AX122">
        <v>35944367</v>
      </c>
      <c r="AY122">
        <v>1</v>
      </c>
      <c r="AZ122">
        <v>0</v>
      </c>
      <c r="BA122">
        <v>107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Y122*Source!I64</f>
        <v>7.1999999999999998E-3</v>
      </c>
      <c r="CY122">
        <f t="shared" si="21"/>
        <v>538.79999999999995</v>
      </c>
      <c r="CZ122">
        <f t="shared" si="22"/>
        <v>120</v>
      </c>
      <c r="DA122">
        <f t="shared" si="23"/>
        <v>4.49</v>
      </c>
      <c r="DB122">
        <v>0</v>
      </c>
    </row>
    <row r="123" spans="1:106" x14ac:dyDescent="0.2">
      <c r="A123">
        <f>ROW(Source!A64)</f>
        <v>64</v>
      </c>
      <c r="B123">
        <v>35896806</v>
      </c>
      <c r="C123">
        <v>35944351</v>
      </c>
      <c r="D123">
        <v>31488994</v>
      </c>
      <c r="E123">
        <v>1</v>
      </c>
      <c r="F123">
        <v>1</v>
      </c>
      <c r="G123">
        <v>1</v>
      </c>
      <c r="H123">
        <v>3</v>
      </c>
      <c r="I123" t="s">
        <v>526</v>
      </c>
      <c r="J123" t="s">
        <v>527</v>
      </c>
      <c r="K123" t="s">
        <v>528</v>
      </c>
      <c r="L123">
        <v>1355</v>
      </c>
      <c r="N123">
        <v>1010</v>
      </c>
      <c r="O123" t="s">
        <v>525</v>
      </c>
      <c r="P123" t="s">
        <v>525</v>
      </c>
      <c r="Q123">
        <v>100</v>
      </c>
      <c r="W123">
        <v>0</v>
      </c>
      <c r="X123">
        <v>57676240</v>
      </c>
      <c r="Y123">
        <v>3.1E-2</v>
      </c>
      <c r="AA123">
        <v>2469.73</v>
      </c>
      <c r="AB123">
        <v>0</v>
      </c>
      <c r="AC123">
        <v>0</v>
      </c>
      <c r="AD123">
        <v>0</v>
      </c>
      <c r="AE123">
        <v>491</v>
      </c>
      <c r="AF123">
        <v>0</v>
      </c>
      <c r="AG123">
        <v>0</v>
      </c>
      <c r="AH123">
        <v>0</v>
      </c>
      <c r="AI123">
        <v>5.03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3.1E-2</v>
      </c>
      <c r="AU123" t="s">
        <v>3</v>
      </c>
      <c r="AV123">
        <v>0</v>
      </c>
      <c r="AW123">
        <v>2</v>
      </c>
      <c r="AX123">
        <v>35944368</v>
      </c>
      <c r="AY123">
        <v>1</v>
      </c>
      <c r="AZ123">
        <v>0</v>
      </c>
      <c r="BA123">
        <v>108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Y123*Source!I64</f>
        <v>9.2999999999999999E-2</v>
      </c>
      <c r="CY123">
        <f t="shared" si="21"/>
        <v>2469.73</v>
      </c>
      <c r="CZ123">
        <f t="shared" si="22"/>
        <v>491</v>
      </c>
      <c r="DA123">
        <f t="shared" si="23"/>
        <v>5.03</v>
      </c>
      <c r="DB123">
        <v>0</v>
      </c>
    </row>
    <row r="124" spans="1:106" x14ac:dyDescent="0.2">
      <c r="A124">
        <f>ROW(Source!A64)</f>
        <v>64</v>
      </c>
      <c r="B124">
        <v>35896806</v>
      </c>
      <c r="C124">
        <v>35944351</v>
      </c>
      <c r="D124">
        <v>31435925</v>
      </c>
      <c r="E124">
        <v>17</v>
      </c>
      <c r="F124">
        <v>1</v>
      </c>
      <c r="G124">
        <v>1</v>
      </c>
      <c r="H124">
        <v>3</v>
      </c>
      <c r="I124" t="s">
        <v>480</v>
      </c>
      <c r="J124" t="s">
        <v>3</v>
      </c>
      <c r="K124" t="s">
        <v>481</v>
      </c>
      <c r="L124">
        <v>1374</v>
      </c>
      <c r="N124">
        <v>1013</v>
      </c>
      <c r="O124" t="s">
        <v>482</v>
      </c>
      <c r="P124" t="s">
        <v>482</v>
      </c>
      <c r="Q124">
        <v>1</v>
      </c>
      <c r="W124">
        <v>0</v>
      </c>
      <c r="X124">
        <v>-1731369543</v>
      </c>
      <c r="Y124">
        <v>1.2</v>
      </c>
      <c r="AA124">
        <v>1</v>
      </c>
      <c r="AB124">
        <v>0</v>
      </c>
      <c r="AC124">
        <v>0</v>
      </c>
      <c r="AD124">
        <v>0</v>
      </c>
      <c r="AE124">
        <v>1</v>
      </c>
      <c r="AF124">
        <v>0</v>
      </c>
      <c r="AG124">
        <v>0</v>
      </c>
      <c r="AH124">
        <v>0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0</v>
      </c>
      <c r="AQ124">
        <v>0</v>
      </c>
      <c r="AR124">
        <v>0</v>
      </c>
      <c r="AS124" t="s">
        <v>3</v>
      </c>
      <c r="AT124">
        <v>1.2</v>
      </c>
      <c r="AU124" t="s">
        <v>3</v>
      </c>
      <c r="AV124">
        <v>0</v>
      </c>
      <c r="AW124">
        <v>2</v>
      </c>
      <c r="AX124">
        <v>35944369</v>
      </c>
      <c r="AY124">
        <v>1</v>
      </c>
      <c r="AZ124">
        <v>0</v>
      </c>
      <c r="BA124">
        <v>109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Y124*Source!I64</f>
        <v>3.5999999999999996</v>
      </c>
      <c r="CY124">
        <f t="shared" si="21"/>
        <v>1</v>
      </c>
      <c r="CZ124">
        <f t="shared" si="22"/>
        <v>1</v>
      </c>
      <c r="DA124">
        <f t="shared" si="23"/>
        <v>1</v>
      </c>
      <c r="DB124">
        <v>0</v>
      </c>
    </row>
    <row r="125" spans="1:106" x14ac:dyDescent="0.2">
      <c r="A125">
        <f>ROW(Source!A64)</f>
        <v>64</v>
      </c>
      <c r="B125">
        <v>35896806</v>
      </c>
      <c r="C125">
        <v>35944351</v>
      </c>
      <c r="D125">
        <v>0</v>
      </c>
      <c r="E125">
        <v>1</v>
      </c>
      <c r="F125">
        <v>1</v>
      </c>
      <c r="G125">
        <v>1</v>
      </c>
      <c r="H125">
        <v>3</v>
      </c>
      <c r="I125" t="s">
        <v>171</v>
      </c>
      <c r="J125" t="s">
        <v>3</v>
      </c>
      <c r="K125" t="s">
        <v>172</v>
      </c>
      <c r="L125">
        <v>1371</v>
      </c>
      <c r="N125">
        <v>1013</v>
      </c>
      <c r="O125" t="s">
        <v>143</v>
      </c>
      <c r="P125" t="s">
        <v>143</v>
      </c>
      <c r="Q125">
        <v>1</v>
      </c>
      <c r="W125">
        <v>0</v>
      </c>
      <c r="X125">
        <v>2092519929</v>
      </c>
      <c r="Y125">
        <v>0.66666700000000001</v>
      </c>
      <c r="AA125">
        <v>1306.78</v>
      </c>
      <c r="AB125">
        <v>0</v>
      </c>
      <c r="AC125">
        <v>0</v>
      </c>
      <c r="AD125">
        <v>0</v>
      </c>
      <c r="AE125">
        <v>188.07</v>
      </c>
      <c r="AF125">
        <v>0</v>
      </c>
      <c r="AG125">
        <v>0</v>
      </c>
      <c r="AH125">
        <v>0</v>
      </c>
      <c r="AI125">
        <v>7.3</v>
      </c>
      <c r="AJ125">
        <v>1</v>
      </c>
      <c r="AK125">
        <v>1</v>
      </c>
      <c r="AL125">
        <v>1</v>
      </c>
      <c r="AN125">
        <v>0</v>
      </c>
      <c r="AO125">
        <v>0</v>
      </c>
      <c r="AP125">
        <v>0</v>
      </c>
      <c r="AQ125">
        <v>0</v>
      </c>
      <c r="AR125">
        <v>0</v>
      </c>
      <c r="AS125" t="s">
        <v>3</v>
      </c>
      <c r="AT125">
        <v>0.66666700000000001</v>
      </c>
      <c r="AU125" t="s">
        <v>3</v>
      </c>
      <c r="AV125">
        <v>0</v>
      </c>
      <c r="AW125">
        <v>1</v>
      </c>
      <c r="AX125">
        <v>-1</v>
      </c>
      <c r="AY125">
        <v>0</v>
      </c>
      <c r="AZ125">
        <v>0</v>
      </c>
      <c r="BA125" t="s">
        <v>3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Y125*Source!I64</f>
        <v>2.0000010000000001</v>
      </c>
      <c r="CY125">
        <f t="shared" si="21"/>
        <v>1306.78</v>
      </c>
      <c r="CZ125">
        <f t="shared" si="22"/>
        <v>188.07</v>
      </c>
      <c r="DA125">
        <f t="shared" si="23"/>
        <v>7.3</v>
      </c>
      <c r="DB125">
        <v>0</v>
      </c>
    </row>
    <row r="126" spans="1:106" x14ac:dyDescent="0.2">
      <c r="A126">
        <f>ROW(Source!A64)</f>
        <v>64</v>
      </c>
      <c r="B126">
        <v>35896806</v>
      </c>
      <c r="C126">
        <v>35944351</v>
      </c>
      <c r="D126">
        <v>0</v>
      </c>
      <c r="E126">
        <v>1</v>
      </c>
      <c r="F126">
        <v>1</v>
      </c>
      <c r="G126">
        <v>1</v>
      </c>
      <c r="H126">
        <v>3</v>
      </c>
      <c r="I126" t="s">
        <v>180</v>
      </c>
      <c r="J126" t="s">
        <v>3</v>
      </c>
      <c r="K126" t="s">
        <v>181</v>
      </c>
      <c r="L126">
        <v>1371</v>
      </c>
      <c r="N126">
        <v>1013</v>
      </c>
      <c r="O126" t="s">
        <v>143</v>
      </c>
      <c r="P126" t="s">
        <v>143</v>
      </c>
      <c r="Q126">
        <v>1</v>
      </c>
      <c r="W126">
        <v>0</v>
      </c>
      <c r="X126">
        <v>121425004</v>
      </c>
      <c r="Y126">
        <v>0.33333299999999999</v>
      </c>
      <c r="AA126">
        <v>1634.75</v>
      </c>
      <c r="AB126">
        <v>0</v>
      </c>
      <c r="AC126">
        <v>0</v>
      </c>
      <c r="AD126">
        <v>0</v>
      </c>
      <c r="AE126">
        <v>235.27</v>
      </c>
      <c r="AF126">
        <v>0</v>
      </c>
      <c r="AG126">
        <v>0</v>
      </c>
      <c r="AH126">
        <v>0</v>
      </c>
      <c r="AI126">
        <v>7.3</v>
      </c>
      <c r="AJ126">
        <v>1</v>
      </c>
      <c r="AK126">
        <v>1</v>
      </c>
      <c r="AL126">
        <v>1</v>
      </c>
      <c r="AN126">
        <v>0</v>
      </c>
      <c r="AO126">
        <v>0</v>
      </c>
      <c r="AP126">
        <v>0</v>
      </c>
      <c r="AQ126">
        <v>0</v>
      </c>
      <c r="AR126">
        <v>0</v>
      </c>
      <c r="AS126" t="s">
        <v>3</v>
      </c>
      <c r="AT126">
        <v>0.33333299999999999</v>
      </c>
      <c r="AU126" t="s">
        <v>3</v>
      </c>
      <c r="AV126">
        <v>0</v>
      </c>
      <c r="AW126">
        <v>1</v>
      </c>
      <c r="AX126">
        <v>-1</v>
      </c>
      <c r="AY126">
        <v>0</v>
      </c>
      <c r="AZ126">
        <v>0</v>
      </c>
      <c r="BA126" t="s">
        <v>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Y126*Source!I64</f>
        <v>0.99999899999999997</v>
      </c>
      <c r="CY126">
        <f t="shared" si="21"/>
        <v>1634.75</v>
      </c>
      <c r="CZ126">
        <f t="shared" si="22"/>
        <v>235.27</v>
      </c>
      <c r="DA126">
        <f t="shared" si="23"/>
        <v>7.3</v>
      </c>
      <c r="DB126">
        <v>0</v>
      </c>
    </row>
    <row r="127" spans="1:106" x14ac:dyDescent="0.2">
      <c r="A127">
        <f>ROW(Source!A67)</f>
        <v>67</v>
      </c>
      <c r="B127">
        <v>35896806</v>
      </c>
      <c r="C127">
        <v>35897270</v>
      </c>
      <c r="D127">
        <v>31709886</v>
      </c>
      <c r="E127">
        <v>1</v>
      </c>
      <c r="F127">
        <v>1</v>
      </c>
      <c r="G127">
        <v>1</v>
      </c>
      <c r="H127">
        <v>1</v>
      </c>
      <c r="I127" t="s">
        <v>478</v>
      </c>
      <c r="J127" t="s">
        <v>3</v>
      </c>
      <c r="K127" t="s">
        <v>479</v>
      </c>
      <c r="L127">
        <v>1191</v>
      </c>
      <c r="N127">
        <v>1013</v>
      </c>
      <c r="O127" t="s">
        <v>455</v>
      </c>
      <c r="P127" t="s">
        <v>455</v>
      </c>
      <c r="Q127">
        <v>1</v>
      </c>
      <c r="W127">
        <v>0</v>
      </c>
      <c r="X127">
        <v>1069510174</v>
      </c>
      <c r="Y127">
        <v>14.591999999999999</v>
      </c>
      <c r="AA127">
        <v>0</v>
      </c>
      <c r="AB127">
        <v>0</v>
      </c>
      <c r="AC127">
        <v>0</v>
      </c>
      <c r="AD127">
        <v>9.6199999999999992</v>
      </c>
      <c r="AE127">
        <v>0</v>
      </c>
      <c r="AF127">
        <v>0</v>
      </c>
      <c r="AG127">
        <v>0</v>
      </c>
      <c r="AH127">
        <v>9.6199999999999992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12.16</v>
      </c>
      <c r="AU127" t="s">
        <v>40</v>
      </c>
      <c r="AV127">
        <v>1</v>
      </c>
      <c r="AW127">
        <v>2</v>
      </c>
      <c r="AX127">
        <v>35897273</v>
      </c>
      <c r="AY127">
        <v>1</v>
      </c>
      <c r="AZ127">
        <v>0</v>
      </c>
      <c r="BA127">
        <v>110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Y127*Source!I67</f>
        <v>1.16736</v>
      </c>
      <c r="CY127">
        <f>AD127</f>
        <v>9.6199999999999992</v>
      </c>
      <c r="CZ127">
        <f>AH127</f>
        <v>9.6199999999999992</v>
      </c>
      <c r="DA127">
        <f>AL127</f>
        <v>1</v>
      </c>
      <c r="DB127">
        <v>0</v>
      </c>
    </row>
    <row r="128" spans="1:106" x14ac:dyDescent="0.2">
      <c r="A128">
        <f>ROW(Source!A67)</f>
        <v>67</v>
      </c>
      <c r="B128">
        <v>35896806</v>
      </c>
      <c r="C128">
        <v>35897270</v>
      </c>
      <c r="D128">
        <v>31435925</v>
      </c>
      <c r="E128">
        <v>17</v>
      </c>
      <c r="F128">
        <v>1</v>
      </c>
      <c r="G128">
        <v>1</v>
      </c>
      <c r="H128">
        <v>3</v>
      </c>
      <c r="I128" t="s">
        <v>480</v>
      </c>
      <c r="J128" t="s">
        <v>3</v>
      </c>
      <c r="K128" t="s">
        <v>481</v>
      </c>
      <c r="L128">
        <v>1374</v>
      </c>
      <c r="N128">
        <v>1013</v>
      </c>
      <c r="O128" t="s">
        <v>482</v>
      </c>
      <c r="P128" t="s">
        <v>482</v>
      </c>
      <c r="Q128">
        <v>1</v>
      </c>
      <c r="W128">
        <v>0</v>
      </c>
      <c r="X128">
        <v>-1731369543</v>
      </c>
      <c r="Y128">
        <v>2.34</v>
      </c>
      <c r="AA128">
        <v>1</v>
      </c>
      <c r="AB128">
        <v>0</v>
      </c>
      <c r="AC128">
        <v>0</v>
      </c>
      <c r="AD128">
        <v>0</v>
      </c>
      <c r="AE128">
        <v>1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2.34</v>
      </c>
      <c r="AU128" t="s">
        <v>3</v>
      </c>
      <c r="AV128">
        <v>0</v>
      </c>
      <c r="AW128">
        <v>2</v>
      </c>
      <c r="AX128">
        <v>35897274</v>
      </c>
      <c r="AY128">
        <v>1</v>
      </c>
      <c r="AZ128">
        <v>0</v>
      </c>
      <c r="BA128">
        <v>111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Y128*Source!I67</f>
        <v>0.18720000000000001</v>
      </c>
      <c r="CY128">
        <f>AA128</f>
        <v>1</v>
      </c>
      <c r="CZ128">
        <f>AE128</f>
        <v>1</v>
      </c>
      <c r="DA128">
        <f>AI128</f>
        <v>1</v>
      </c>
      <c r="DB128">
        <v>0</v>
      </c>
    </row>
    <row r="129" spans="1:106" x14ac:dyDescent="0.2">
      <c r="A129">
        <f>ROW(Source!A68)</f>
        <v>68</v>
      </c>
      <c r="B129">
        <v>35896806</v>
      </c>
      <c r="C129">
        <v>35897275</v>
      </c>
      <c r="D129">
        <v>31709886</v>
      </c>
      <c r="E129">
        <v>1</v>
      </c>
      <c r="F129">
        <v>1</v>
      </c>
      <c r="G129">
        <v>1</v>
      </c>
      <c r="H129">
        <v>1</v>
      </c>
      <c r="I129" t="s">
        <v>478</v>
      </c>
      <c r="J129" t="s">
        <v>3</v>
      </c>
      <c r="K129" t="s">
        <v>479</v>
      </c>
      <c r="L129">
        <v>1191</v>
      </c>
      <c r="N129">
        <v>1013</v>
      </c>
      <c r="O129" t="s">
        <v>455</v>
      </c>
      <c r="P129" t="s">
        <v>455</v>
      </c>
      <c r="Q129">
        <v>1</v>
      </c>
      <c r="W129">
        <v>0</v>
      </c>
      <c r="X129">
        <v>1069510174</v>
      </c>
      <c r="Y129">
        <v>16.416</v>
      </c>
      <c r="AA129">
        <v>0</v>
      </c>
      <c r="AB129">
        <v>0</v>
      </c>
      <c r="AC129">
        <v>0</v>
      </c>
      <c r="AD129">
        <v>9.6199999999999992</v>
      </c>
      <c r="AE129">
        <v>0</v>
      </c>
      <c r="AF129">
        <v>0</v>
      </c>
      <c r="AG129">
        <v>0</v>
      </c>
      <c r="AH129">
        <v>9.6199999999999992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13.68</v>
      </c>
      <c r="AU129" t="s">
        <v>40</v>
      </c>
      <c r="AV129">
        <v>1</v>
      </c>
      <c r="AW129">
        <v>2</v>
      </c>
      <c r="AX129">
        <v>35897278</v>
      </c>
      <c r="AY129">
        <v>1</v>
      </c>
      <c r="AZ129">
        <v>0</v>
      </c>
      <c r="BA129">
        <v>112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Y129*Source!I68</f>
        <v>2.62656</v>
      </c>
      <c r="CY129">
        <f>AD129</f>
        <v>9.6199999999999992</v>
      </c>
      <c r="CZ129">
        <f>AH129</f>
        <v>9.6199999999999992</v>
      </c>
      <c r="DA129">
        <f>AL129</f>
        <v>1</v>
      </c>
      <c r="DB129">
        <v>0</v>
      </c>
    </row>
    <row r="130" spans="1:106" x14ac:dyDescent="0.2">
      <c r="A130">
        <f>ROW(Source!A68)</f>
        <v>68</v>
      </c>
      <c r="B130">
        <v>35896806</v>
      </c>
      <c r="C130">
        <v>35897275</v>
      </c>
      <c r="D130">
        <v>31435925</v>
      </c>
      <c r="E130">
        <v>17</v>
      </c>
      <c r="F130">
        <v>1</v>
      </c>
      <c r="G130">
        <v>1</v>
      </c>
      <c r="H130">
        <v>3</v>
      </c>
      <c r="I130" t="s">
        <v>480</v>
      </c>
      <c r="J130" t="s">
        <v>3</v>
      </c>
      <c r="K130" t="s">
        <v>481</v>
      </c>
      <c r="L130">
        <v>1374</v>
      </c>
      <c r="N130">
        <v>1013</v>
      </c>
      <c r="O130" t="s">
        <v>482</v>
      </c>
      <c r="P130" t="s">
        <v>482</v>
      </c>
      <c r="Q130">
        <v>1</v>
      </c>
      <c r="W130">
        <v>0</v>
      </c>
      <c r="X130">
        <v>-1731369543</v>
      </c>
      <c r="Y130">
        <v>2.63</v>
      </c>
      <c r="AA130">
        <v>1</v>
      </c>
      <c r="AB130">
        <v>0</v>
      </c>
      <c r="AC130">
        <v>0</v>
      </c>
      <c r="AD130">
        <v>0</v>
      </c>
      <c r="AE130">
        <v>1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2.63</v>
      </c>
      <c r="AU130" t="s">
        <v>3</v>
      </c>
      <c r="AV130">
        <v>0</v>
      </c>
      <c r="AW130">
        <v>2</v>
      </c>
      <c r="AX130">
        <v>35897279</v>
      </c>
      <c r="AY130">
        <v>1</v>
      </c>
      <c r="AZ130">
        <v>0</v>
      </c>
      <c r="BA130">
        <v>113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Y130*Source!I68</f>
        <v>0.42080000000000001</v>
      </c>
      <c r="CY130">
        <f>AA130</f>
        <v>1</v>
      </c>
      <c r="CZ130">
        <f>AE130</f>
        <v>1</v>
      </c>
      <c r="DA130">
        <f>AI130</f>
        <v>1</v>
      </c>
      <c r="DB130">
        <v>0</v>
      </c>
    </row>
    <row r="131" spans="1:106" x14ac:dyDescent="0.2">
      <c r="A131">
        <f>ROW(Source!A69)</f>
        <v>69</v>
      </c>
      <c r="B131">
        <v>35896806</v>
      </c>
      <c r="C131">
        <v>35897280</v>
      </c>
      <c r="D131">
        <v>31709886</v>
      </c>
      <c r="E131">
        <v>1</v>
      </c>
      <c r="F131">
        <v>1</v>
      </c>
      <c r="G131">
        <v>1</v>
      </c>
      <c r="H131">
        <v>1</v>
      </c>
      <c r="I131" t="s">
        <v>478</v>
      </c>
      <c r="J131" t="s">
        <v>3</v>
      </c>
      <c r="K131" t="s">
        <v>479</v>
      </c>
      <c r="L131">
        <v>1191</v>
      </c>
      <c r="N131">
        <v>1013</v>
      </c>
      <c r="O131" t="s">
        <v>455</v>
      </c>
      <c r="P131" t="s">
        <v>455</v>
      </c>
      <c r="Q131">
        <v>1</v>
      </c>
      <c r="W131">
        <v>0</v>
      </c>
      <c r="X131">
        <v>1069510174</v>
      </c>
      <c r="Y131">
        <v>18.143999999999998</v>
      </c>
      <c r="AA131">
        <v>0</v>
      </c>
      <c r="AB131">
        <v>0</v>
      </c>
      <c r="AC131">
        <v>0</v>
      </c>
      <c r="AD131">
        <v>9.6199999999999992</v>
      </c>
      <c r="AE131">
        <v>0</v>
      </c>
      <c r="AF131">
        <v>0</v>
      </c>
      <c r="AG131">
        <v>0</v>
      </c>
      <c r="AH131">
        <v>9.6199999999999992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15.12</v>
      </c>
      <c r="AU131" t="s">
        <v>40</v>
      </c>
      <c r="AV131">
        <v>1</v>
      </c>
      <c r="AW131">
        <v>2</v>
      </c>
      <c r="AX131">
        <v>35897283</v>
      </c>
      <c r="AY131">
        <v>1</v>
      </c>
      <c r="AZ131">
        <v>0</v>
      </c>
      <c r="BA131">
        <v>114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Y131*Source!I69</f>
        <v>0.72575999999999996</v>
      </c>
      <c r="CY131">
        <f>AD131</f>
        <v>9.6199999999999992</v>
      </c>
      <c r="CZ131">
        <f>AH131</f>
        <v>9.6199999999999992</v>
      </c>
      <c r="DA131">
        <f>AL131</f>
        <v>1</v>
      </c>
      <c r="DB131">
        <v>0</v>
      </c>
    </row>
    <row r="132" spans="1:106" x14ac:dyDescent="0.2">
      <c r="A132">
        <f>ROW(Source!A69)</f>
        <v>69</v>
      </c>
      <c r="B132">
        <v>35896806</v>
      </c>
      <c r="C132">
        <v>35897280</v>
      </c>
      <c r="D132">
        <v>31435925</v>
      </c>
      <c r="E132">
        <v>17</v>
      </c>
      <c r="F132">
        <v>1</v>
      </c>
      <c r="G132">
        <v>1</v>
      </c>
      <c r="H132">
        <v>3</v>
      </c>
      <c r="I132" t="s">
        <v>480</v>
      </c>
      <c r="J132" t="s">
        <v>3</v>
      </c>
      <c r="K132" t="s">
        <v>481</v>
      </c>
      <c r="L132">
        <v>1374</v>
      </c>
      <c r="N132">
        <v>1013</v>
      </c>
      <c r="O132" t="s">
        <v>482</v>
      </c>
      <c r="P132" t="s">
        <v>482</v>
      </c>
      <c r="Q132">
        <v>1</v>
      </c>
      <c r="W132">
        <v>0</v>
      </c>
      <c r="X132">
        <v>-1731369543</v>
      </c>
      <c r="Y132">
        <v>2.91</v>
      </c>
      <c r="AA132">
        <v>1</v>
      </c>
      <c r="AB132">
        <v>0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2.91</v>
      </c>
      <c r="AU132" t="s">
        <v>3</v>
      </c>
      <c r="AV132">
        <v>0</v>
      </c>
      <c r="AW132">
        <v>2</v>
      </c>
      <c r="AX132">
        <v>35897284</v>
      </c>
      <c r="AY132">
        <v>1</v>
      </c>
      <c r="AZ132">
        <v>0</v>
      </c>
      <c r="BA132">
        <v>115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Y132*Source!I69</f>
        <v>0.1164</v>
      </c>
      <c r="CY132">
        <f>AA132</f>
        <v>1</v>
      </c>
      <c r="CZ132">
        <f>AE132</f>
        <v>1</v>
      </c>
      <c r="DA132">
        <f>AI132</f>
        <v>1</v>
      </c>
      <c r="DB132">
        <v>0</v>
      </c>
    </row>
    <row r="133" spans="1:106" x14ac:dyDescent="0.2">
      <c r="A133">
        <f>ROW(Source!A70)</f>
        <v>70</v>
      </c>
      <c r="B133">
        <v>35896806</v>
      </c>
      <c r="C133">
        <v>35897285</v>
      </c>
      <c r="D133">
        <v>31710352</v>
      </c>
      <c r="E133">
        <v>1</v>
      </c>
      <c r="F133">
        <v>1</v>
      </c>
      <c r="G133">
        <v>1</v>
      </c>
      <c r="H133">
        <v>1</v>
      </c>
      <c r="I133" t="s">
        <v>505</v>
      </c>
      <c r="J133" t="s">
        <v>3</v>
      </c>
      <c r="K133" t="s">
        <v>506</v>
      </c>
      <c r="L133">
        <v>1191</v>
      </c>
      <c r="N133">
        <v>1013</v>
      </c>
      <c r="O133" t="s">
        <v>455</v>
      </c>
      <c r="P133" t="s">
        <v>455</v>
      </c>
      <c r="Q133">
        <v>1</v>
      </c>
      <c r="W133">
        <v>0</v>
      </c>
      <c r="X133">
        <v>-1972610816</v>
      </c>
      <c r="Y133">
        <v>116.64</v>
      </c>
      <c r="AA133">
        <v>0</v>
      </c>
      <c r="AB133">
        <v>0</v>
      </c>
      <c r="AC133">
        <v>0</v>
      </c>
      <c r="AD133">
        <v>7.5</v>
      </c>
      <c r="AE133">
        <v>0</v>
      </c>
      <c r="AF133">
        <v>0</v>
      </c>
      <c r="AG133">
        <v>0</v>
      </c>
      <c r="AH133">
        <v>7.5</v>
      </c>
      <c r="AI133">
        <v>1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1</v>
      </c>
      <c r="AQ133">
        <v>0</v>
      </c>
      <c r="AR133">
        <v>0</v>
      </c>
      <c r="AS133" t="s">
        <v>3</v>
      </c>
      <c r="AT133">
        <v>97.2</v>
      </c>
      <c r="AU133" t="s">
        <v>40</v>
      </c>
      <c r="AV133">
        <v>1</v>
      </c>
      <c r="AW133">
        <v>2</v>
      </c>
      <c r="AX133">
        <v>35897287</v>
      </c>
      <c r="AY133">
        <v>1</v>
      </c>
      <c r="AZ133">
        <v>0</v>
      </c>
      <c r="BA133">
        <v>116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Y133*Source!I70</f>
        <v>27.095472000000001</v>
      </c>
      <c r="CY133">
        <f>AD133</f>
        <v>7.5</v>
      </c>
      <c r="CZ133">
        <f>AH133</f>
        <v>7.5</v>
      </c>
      <c r="DA133">
        <f>AL133</f>
        <v>1</v>
      </c>
      <c r="DB133">
        <v>0</v>
      </c>
    </row>
    <row r="134" spans="1:106" x14ac:dyDescent="0.2">
      <c r="A134">
        <f>ROW(Source!A71)</f>
        <v>71</v>
      </c>
      <c r="B134">
        <v>35896806</v>
      </c>
      <c r="C134">
        <v>36049426</v>
      </c>
      <c r="D134">
        <v>31706971</v>
      </c>
      <c r="E134">
        <v>1</v>
      </c>
      <c r="F134">
        <v>1</v>
      </c>
      <c r="G134">
        <v>1</v>
      </c>
      <c r="H134">
        <v>1</v>
      </c>
      <c r="I134" t="s">
        <v>529</v>
      </c>
      <c r="J134" t="s">
        <v>3</v>
      </c>
      <c r="K134" t="s">
        <v>530</v>
      </c>
      <c r="L134">
        <v>1191</v>
      </c>
      <c r="N134">
        <v>1013</v>
      </c>
      <c r="O134" t="s">
        <v>455</v>
      </c>
      <c r="P134" t="s">
        <v>455</v>
      </c>
      <c r="Q134">
        <v>1</v>
      </c>
      <c r="W134">
        <v>0</v>
      </c>
      <c r="X134">
        <v>-1366118074</v>
      </c>
      <c r="Y134">
        <v>48</v>
      </c>
      <c r="AA134">
        <v>0</v>
      </c>
      <c r="AB134">
        <v>0</v>
      </c>
      <c r="AC134">
        <v>0</v>
      </c>
      <c r="AD134">
        <v>7.94</v>
      </c>
      <c r="AE134">
        <v>0</v>
      </c>
      <c r="AF134">
        <v>0</v>
      </c>
      <c r="AG134">
        <v>0</v>
      </c>
      <c r="AH134">
        <v>7.94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40</v>
      </c>
      <c r="AU134" t="s">
        <v>40</v>
      </c>
      <c r="AV134">
        <v>1</v>
      </c>
      <c r="AW134">
        <v>2</v>
      </c>
      <c r="AX134">
        <v>36049427</v>
      </c>
      <c r="AY134">
        <v>1</v>
      </c>
      <c r="AZ134">
        <v>0</v>
      </c>
      <c r="BA134">
        <v>117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Y134*Source!I71</f>
        <v>24</v>
      </c>
      <c r="CY134">
        <f>AD134</f>
        <v>7.94</v>
      </c>
      <c r="CZ134">
        <f>AH134</f>
        <v>7.94</v>
      </c>
      <c r="DA134">
        <f>AL134</f>
        <v>1</v>
      </c>
      <c r="DB134">
        <v>0</v>
      </c>
    </row>
    <row r="135" spans="1:106" x14ac:dyDescent="0.2">
      <c r="A135">
        <f>ROW(Source!A71)</f>
        <v>71</v>
      </c>
      <c r="B135">
        <v>35896806</v>
      </c>
      <c r="C135">
        <v>36049426</v>
      </c>
      <c r="D135">
        <v>31477053</v>
      </c>
      <c r="E135">
        <v>1</v>
      </c>
      <c r="F135">
        <v>1</v>
      </c>
      <c r="G135">
        <v>1</v>
      </c>
      <c r="H135">
        <v>3</v>
      </c>
      <c r="I135" t="s">
        <v>531</v>
      </c>
      <c r="J135" t="s">
        <v>532</v>
      </c>
      <c r="K135" t="s">
        <v>533</v>
      </c>
      <c r="L135">
        <v>1339</v>
      </c>
      <c r="N135">
        <v>1007</v>
      </c>
      <c r="O135" t="s">
        <v>50</v>
      </c>
      <c r="P135" t="s">
        <v>50</v>
      </c>
      <c r="Q135">
        <v>1</v>
      </c>
      <c r="W135">
        <v>0</v>
      </c>
      <c r="X135">
        <v>-34043592</v>
      </c>
      <c r="Y135">
        <v>15</v>
      </c>
      <c r="AA135">
        <v>762.38</v>
      </c>
      <c r="AB135">
        <v>0</v>
      </c>
      <c r="AC135">
        <v>0</v>
      </c>
      <c r="AD135">
        <v>0</v>
      </c>
      <c r="AE135">
        <v>131.9</v>
      </c>
      <c r="AF135">
        <v>0</v>
      </c>
      <c r="AG135">
        <v>0</v>
      </c>
      <c r="AH135">
        <v>0</v>
      </c>
      <c r="AI135">
        <v>5.78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15</v>
      </c>
      <c r="AU135" t="s">
        <v>3</v>
      </c>
      <c r="AV135">
        <v>0</v>
      </c>
      <c r="AW135">
        <v>2</v>
      </c>
      <c r="AX135">
        <v>36049428</v>
      </c>
      <c r="AY135">
        <v>1</v>
      </c>
      <c r="AZ135">
        <v>0</v>
      </c>
      <c r="BA135">
        <v>118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Y135*Source!I71</f>
        <v>7.5</v>
      </c>
      <c r="CY135">
        <f>AA135</f>
        <v>762.38</v>
      </c>
      <c r="CZ135">
        <f>AE135</f>
        <v>131.9</v>
      </c>
      <c r="DA135">
        <f>AI135</f>
        <v>5.78</v>
      </c>
      <c r="DB135">
        <v>0</v>
      </c>
    </row>
    <row r="136" spans="1:106" x14ac:dyDescent="0.2">
      <c r="A136">
        <f>ROW(Source!A72)</f>
        <v>72</v>
      </c>
      <c r="B136">
        <v>35896806</v>
      </c>
      <c r="C136">
        <v>35897299</v>
      </c>
      <c r="D136">
        <v>31705589</v>
      </c>
      <c r="E136">
        <v>1</v>
      </c>
      <c r="F136">
        <v>1</v>
      </c>
      <c r="G136">
        <v>1</v>
      </c>
      <c r="H136">
        <v>1</v>
      </c>
      <c r="I136" t="s">
        <v>534</v>
      </c>
      <c r="J136" t="s">
        <v>3</v>
      </c>
      <c r="K136" t="s">
        <v>535</v>
      </c>
      <c r="L136">
        <v>1191</v>
      </c>
      <c r="N136">
        <v>1013</v>
      </c>
      <c r="O136" t="s">
        <v>455</v>
      </c>
      <c r="P136" t="s">
        <v>455</v>
      </c>
      <c r="Q136">
        <v>1</v>
      </c>
      <c r="W136">
        <v>0</v>
      </c>
      <c r="X136">
        <v>-608433632</v>
      </c>
      <c r="Y136">
        <v>7.1879999999999997</v>
      </c>
      <c r="AA136">
        <v>0</v>
      </c>
      <c r="AB136">
        <v>0</v>
      </c>
      <c r="AC136">
        <v>0</v>
      </c>
      <c r="AD136">
        <v>8.4600000000000009</v>
      </c>
      <c r="AE136">
        <v>0</v>
      </c>
      <c r="AF136">
        <v>0</v>
      </c>
      <c r="AG136">
        <v>0</v>
      </c>
      <c r="AH136">
        <v>8.4600000000000009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5.99</v>
      </c>
      <c r="AU136" t="s">
        <v>40</v>
      </c>
      <c r="AV136">
        <v>1</v>
      </c>
      <c r="AW136">
        <v>2</v>
      </c>
      <c r="AX136">
        <v>35897305</v>
      </c>
      <c r="AY136">
        <v>1</v>
      </c>
      <c r="AZ136">
        <v>0</v>
      </c>
      <c r="BA136">
        <v>119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Y136*Source!I72</f>
        <v>3.5939999999999999</v>
      </c>
      <c r="CY136">
        <f>AD136</f>
        <v>8.4600000000000009</v>
      </c>
      <c r="CZ136">
        <f>AH136</f>
        <v>8.4600000000000009</v>
      </c>
      <c r="DA136">
        <f>AL136</f>
        <v>1</v>
      </c>
      <c r="DB136">
        <v>0</v>
      </c>
    </row>
    <row r="137" spans="1:106" x14ac:dyDescent="0.2">
      <c r="A137">
        <f>ROW(Source!A72)</f>
        <v>72</v>
      </c>
      <c r="B137">
        <v>35896806</v>
      </c>
      <c r="C137">
        <v>35897299</v>
      </c>
      <c r="D137">
        <v>31703727</v>
      </c>
      <c r="E137">
        <v>1</v>
      </c>
      <c r="F137">
        <v>1</v>
      </c>
      <c r="G137">
        <v>1</v>
      </c>
      <c r="H137">
        <v>1</v>
      </c>
      <c r="I137" t="s">
        <v>456</v>
      </c>
      <c r="J137" t="s">
        <v>3</v>
      </c>
      <c r="K137" t="s">
        <v>457</v>
      </c>
      <c r="L137">
        <v>1191</v>
      </c>
      <c r="N137">
        <v>1013</v>
      </c>
      <c r="O137" t="s">
        <v>455</v>
      </c>
      <c r="P137" t="s">
        <v>455</v>
      </c>
      <c r="Q137">
        <v>1</v>
      </c>
      <c r="W137">
        <v>0</v>
      </c>
      <c r="X137">
        <v>-1417349443</v>
      </c>
      <c r="Y137">
        <v>2.74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2.74</v>
      </c>
      <c r="AU137" t="s">
        <v>3</v>
      </c>
      <c r="AV137">
        <v>2</v>
      </c>
      <c r="AW137">
        <v>2</v>
      </c>
      <c r="AX137">
        <v>35897306</v>
      </c>
      <c r="AY137">
        <v>1</v>
      </c>
      <c r="AZ137">
        <v>2048</v>
      </c>
      <c r="BA137">
        <v>120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Y137*Source!I72</f>
        <v>1.37</v>
      </c>
      <c r="CY137">
        <f>AD137</f>
        <v>0</v>
      </c>
      <c r="CZ137">
        <f>AH137</f>
        <v>0</v>
      </c>
      <c r="DA137">
        <f>AL137</f>
        <v>1</v>
      </c>
      <c r="DB137">
        <v>0</v>
      </c>
    </row>
    <row r="138" spans="1:106" x14ac:dyDescent="0.2">
      <c r="A138">
        <f>ROW(Source!A72)</f>
        <v>72</v>
      </c>
      <c r="B138">
        <v>35896806</v>
      </c>
      <c r="C138">
        <v>35897299</v>
      </c>
      <c r="D138">
        <v>31520575</v>
      </c>
      <c r="E138">
        <v>1</v>
      </c>
      <c r="F138">
        <v>1</v>
      </c>
      <c r="G138">
        <v>1</v>
      </c>
      <c r="H138">
        <v>2</v>
      </c>
      <c r="I138" t="s">
        <v>470</v>
      </c>
      <c r="J138" t="s">
        <v>471</v>
      </c>
      <c r="K138" t="s">
        <v>472</v>
      </c>
      <c r="L138">
        <v>1368</v>
      </c>
      <c r="N138">
        <v>1011</v>
      </c>
      <c r="O138" t="s">
        <v>461</v>
      </c>
      <c r="P138" t="s">
        <v>461</v>
      </c>
      <c r="Q138">
        <v>1</v>
      </c>
      <c r="W138">
        <v>0</v>
      </c>
      <c r="X138">
        <v>529073949</v>
      </c>
      <c r="Y138">
        <v>3.2880000000000003</v>
      </c>
      <c r="AA138">
        <v>0</v>
      </c>
      <c r="AB138">
        <v>110</v>
      </c>
      <c r="AC138">
        <v>11.6</v>
      </c>
      <c r="AD138">
        <v>0</v>
      </c>
      <c r="AE138">
        <v>0</v>
      </c>
      <c r="AF138">
        <v>110</v>
      </c>
      <c r="AG138">
        <v>11.6</v>
      </c>
      <c r="AH138">
        <v>0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2.74</v>
      </c>
      <c r="AU138" t="s">
        <v>40</v>
      </c>
      <c r="AV138">
        <v>0</v>
      </c>
      <c r="AW138">
        <v>2</v>
      </c>
      <c r="AX138">
        <v>35897307</v>
      </c>
      <c r="AY138">
        <v>1</v>
      </c>
      <c r="AZ138">
        <v>0</v>
      </c>
      <c r="BA138">
        <v>121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Y138*Source!I72</f>
        <v>1.6440000000000001</v>
      </c>
      <c r="CY138">
        <f>AB138</f>
        <v>110</v>
      </c>
      <c r="CZ138">
        <f>AF138</f>
        <v>110</v>
      </c>
      <c r="DA138">
        <f>AJ138</f>
        <v>1</v>
      </c>
      <c r="DB138">
        <v>0</v>
      </c>
    </row>
    <row r="139" spans="1:106" x14ac:dyDescent="0.2">
      <c r="A139">
        <f>ROW(Source!A72)</f>
        <v>72</v>
      </c>
      <c r="B139">
        <v>35896806</v>
      </c>
      <c r="C139">
        <v>35897299</v>
      </c>
      <c r="D139">
        <v>31438650</v>
      </c>
      <c r="E139">
        <v>1</v>
      </c>
      <c r="F139">
        <v>1</v>
      </c>
      <c r="G139">
        <v>1</v>
      </c>
      <c r="H139">
        <v>3</v>
      </c>
      <c r="I139" t="s">
        <v>536</v>
      </c>
      <c r="J139" t="s">
        <v>537</v>
      </c>
      <c r="K139" t="s">
        <v>538</v>
      </c>
      <c r="L139">
        <v>1339</v>
      </c>
      <c r="N139">
        <v>1007</v>
      </c>
      <c r="O139" t="s">
        <v>50</v>
      </c>
      <c r="P139" t="s">
        <v>50</v>
      </c>
      <c r="Q139">
        <v>1</v>
      </c>
      <c r="W139">
        <v>0</v>
      </c>
      <c r="X139">
        <v>-1660354250</v>
      </c>
      <c r="Y139">
        <v>10</v>
      </c>
      <c r="AA139">
        <v>17.010000000000002</v>
      </c>
      <c r="AB139">
        <v>0</v>
      </c>
      <c r="AC139">
        <v>0</v>
      </c>
      <c r="AD139">
        <v>0</v>
      </c>
      <c r="AE139">
        <v>2.44</v>
      </c>
      <c r="AF139">
        <v>0</v>
      </c>
      <c r="AG139">
        <v>0</v>
      </c>
      <c r="AH139">
        <v>0</v>
      </c>
      <c r="AI139">
        <v>6.97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10</v>
      </c>
      <c r="AU139" t="s">
        <v>3</v>
      </c>
      <c r="AV139">
        <v>0</v>
      </c>
      <c r="AW139">
        <v>2</v>
      </c>
      <c r="AX139">
        <v>35897308</v>
      </c>
      <c r="AY139">
        <v>1</v>
      </c>
      <c r="AZ139">
        <v>0</v>
      </c>
      <c r="BA139">
        <v>122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Y139*Source!I72</f>
        <v>5</v>
      </c>
      <c r="CY139">
        <f>AA139</f>
        <v>17.010000000000002</v>
      </c>
      <c r="CZ139">
        <f>AE139</f>
        <v>2.44</v>
      </c>
      <c r="DA139">
        <f>AI139</f>
        <v>6.97</v>
      </c>
      <c r="DB139">
        <v>0</v>
      </c>
    </row>
    <row r="140" spans="1:106" x14ac:dyDescent="0.2">
      <c r="A140">
        <f>ROW(Source!A72)</f>
        <v>72</v>
      </c>
      <c r="B140">
        <v>35896806</v>
      </c>
      <c r="C140">
        <v>35897299</v>
      </c>
      <c r="D140">
        <v>31477308</v>
      </c>
      <c r="E140">
        <v>1</v>
      </c>
      <c r="F140">
        <v>1</v>
      </c>
      <c r="G140">
        <v>1</v>
      </c>
      <c r="H140">
        <v>3</v>
      </c>
      <c r="I140" t="s">
        <v>209</v>
      </c>
      <c r="J140" t="s">
        <v>212</v>
      </c>
      <c r="K140" t="s">
        <v>210</v>
      </c>
      <c r="L140">
        <v>1346</v>
      </c>
      <c r="N140">
        <v>1009</v>
      </c>
      <c r="O140" t="s">
        <v>211</v>
      </c>
      <c r="P140" t="s">
        <v>211</v>
      </c>
      <c r="Q140">
        <v>1</v>
      </c>
      <c r="W140">
        <v>0</v>
      </c>
      <c r="X140">
        <v>-1440369693</v>
      </c>
      <c r="Y140">
        <v>2</v>
      </c>
      <c r="AA140">
        <v>134.55000000000001</v>
      </c>
      <c r="AB140">
        <v>0</v>
      </c>
      <c r="AC140">
        <v>0</v>
      </c>
      <c r="AD140">
        <v>0</v>
      </c>
      <c r="AE140">
        <v>146.25</v>
      </c>
      <c r="AF140">
        <v>0</v>
      </c>
      <c r="AG140">
        <v>0</v>
      </c>
      <c r="AH140">
        <v>0</v>
      </c>
      <c r="AI140">
        <v>0.92</v>
      </c>
      <c r="AJ140">
        <v>1</v>
      </c>
      <c r="AK140">
        <v>1</v>
      </c>
      <c r="AL140">
        <v>1</v>
      </c>
      <c r="AN140">
        <v>0</v>
      </c>
      <c r="AO140">
        <v>0</v>
      </c>
      <c r="AP140">
        <v>0</v>
      </c>
      <c r="AQ140">
        <v>0</v>
      </c>
      <c r="AR140">
        <v>0</v>
      </c>
      <c r="AS140" t="s">
        <v>3</v>
      </c>
      <c r="AT140">
        <v>2</v>
      </c>
      <c r="AU140" t="s">
        <v>3</v>
      </c>
      <c r="AV140">
        <v>0</v>
      </c>
      <c r="AW140">
        <v>1</v>
      </c>
      <c r="AX140">
        <v>-1</v>
      </c>
      <c r="AY140">
        <v>0</v>
      </c>
      <c r="AZ140">
        <v>0</v>
      </c>
      <c r="BA140" t="s">
        <v>3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Y140*Source!I72</f>
        <v>1</v>
      </c>
      <c r="CY140">
        <f>AA140</f>
        <v>134.55000000000001</v>
      </c>
      <c r="CZ140">
        <f>AE140</f>
        <v>146.25</v>
      </c>
      <c r="DA140">
        <f>AI140</f>
        <v>0.92</v>
      </c>
      <c r="DB140">
        <v>0</v>
      </c>
    </row>
    <row r="141" spans="1:106" x14ac:dyDescent="0.2">
      <c r="A141">
        <f>ROW(Source!A112)</f>
        <v>112</v>
      </c>
      <c r="B141">
        <v>35896806</v>
      </c>
      <c r="C141">
        <v>35897311</v>
      </c>
      <c r="D141">
        <v>31703778</v>
      </c>
      <c r="E141">
        <v>1</v>
      </c>
      <c r="F141">
        <v>1</v>
      </c>
      <c r="G141">
        <v>1</v>
      </c>
      <c r="H141">
        <v>1</v>
      </c>
      <c r="I141" t="s">
        <v>539</v>
      </c>
      <c r="J141" t="s">
        <v>3</v>
      </c>
      <c r="K141" t="s">
        <v>540</v>
      </c>
      <c r="L141">
        <v>1191</v>
      </c>
      <c r="N141">
        <v>1013</v>
      </c>
      <c r="O141" t="s">
        <v>455</v>
      </c>
      <c r="P141" t="s">
        <v>455</v>
      </c>
      <c r="Q141">
        <v>1</v>
      </c>
      <c r="W141">
        <v>0</v>
      </c>
      <c r="X141">
        <v>145020957</v>
      </c>
      <c r="Y141">
        <v>0.97199999999999998</v>
      </c>
      <c r="AA141">
        <v>0</v>
      </c>
      <c r="AB141">
        <v>0</v>
      </c>
      <c r="AC141">
        <v>0</v>
      </c>
      <c r="AD141">
        <v>9.07</v>
      </c>
      <c r="AE141">
        <v>0</v>
      </c>
      <c r="AF141">
        <v>0</v>
      </c>
      <c r="AG141">
        <v>0</v>
      </c>
      <c r="AH141">
        <v>9.07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0.81</v>
      </c>
      <c r="AU141" t="s">
        <v>40</v>
      </c>
      <c r="AV141">
        <v>1</v>
      </c>
      <c r="AW141">
        <v>2</v>
      </c>
      <c r="AX141">
        <v>35897316</v>
      </c>
      <c r="AY141">
        <v>1</v>
      </c>
      <c r="AZ141">
        <v>0</v>
      </c>
      <c r="BA141">
        <v>124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Y141*Source!I112</f>
        <v>0.97199999999999998</v>
      </c>
      <c r="CY141">
        <f>AD141</f>
        <v>9.07</v>
      </c>
      <c r="CZ141">
        <f>AH141</f>
        <v>9.07</v>
      </c>
      <c r="DA141">
        <f>AL141</f>
        <v>1</v>
      </c>
      <c r="DB141">
        <v>0</v>
      </c>
    </row>
    <row r="142" spans="1:106" x14ac:dyDescent="0.2">
      <c r="A142">
        <f>ROW(Source!A112)</f>
        <v>112</v>
      </c>
      <c r="B142">
        <v>35896806</v>
      </c>
      <c r="C142">
        <v>35897311</v>
      </c>
      <c r="D142">
        <v>31703727</v>
      </c>
      <c r="E142">
        <v>1</v>
      </c>
      <c r="F142">
        <v>1</v>
      </c>
      <c r="G142">
        <v>1</v>
      </c>
      <c r="H142">
        <v>1</v>
      </c>
      <c r="I142" t="s">
        <v>456</v>
      </c>
      <c r="J142" t="s">
        <v>3</v>
      </c>
      <c r="K142" t="s">
        <v>457</v>
      </c>
      <c r="L142">
        <v>1191</v>
      </c>
      <c r="N142">
        <v>1013</v>
      </c>
      <c r="O142" t="s">
        <v>455</v>
      </c>
      <c r="P142" t="s">
        <v>455</v>
      </c>
      <c r="Q142">
        <v>1</v>
      </c>
      <c r="W142">
        <v>0</v>
      </c>
      <c r="X142">
        <v>-1417349443</v>
      </c>
      <c r="Y142">
        <v>0.48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0.48</v>
      </c>
      <c r="AU142" t="s">
        <v>3</v>
      </c>
      <c r="AV142">
        <v>2</v>
      </c>
      <c r="AW142">
        <v>2</v>
      </c>
      <c r="AX142">
        <v>35897317</v>
      </c>
      <c r="AY142">
        <v>1</v>
      </c>
      <c r="AZ142">
        <v>2048</v>
      </c>
      <c r="BA142">
        <v>125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Y142*Source!I112</f>
        <v>0.48</v>
      </c>
      <c r="CY142">
        <f>AD142</f>
        <v>0</v>
      </c>
      <c r="CZ142">
        <f>AH142</f>
        <v>0</v>
      </c>
      <c r="DA142">
        <f>AL142</f>
        <v>1</v>
      </c>
      <c r="DB142">
        <v>0</v>
      </c>
    </row>
    <row r="143" spans="1:106" x14ac:dyDescent="0.2">
      <c r="A143">
        <f>ROW(Source!A112)</f>
        <v>112</v>
      </c>
      <c r="B143">
        <v>35896806</v>
      </c>
      <c r="C143">
        <v>35897311</v>
      </c>
      <c r="D143">
        <v>31519053</v>
      </c>
      <c r="E143">
        <v>1</v>
      </c>
      <c r="F143">
        <v>1</v>
      </c>
      <c r="G143">
        <v>1</v>
      </c>
      <c r="H143">
        <v>2</v>
      </c>
      <c r="I143" t="s">
        <v>541</v>
      </c>
      <c r="J143" t="s">
        <v>542</v>
      </c>
      <c r="K143" t="s">
        <v>543</v>
      </c>
      <c r="L143">
        <v>1368</v>
      </c>
      <c r="N143">
        <v>1011</v>
      </c>
      <c r="O143" t="s">
        <v>461</v>
      </c>
      <c r="P143" t="s">
        <v>461</v>
      </c>
      <c r="Q143">
        <v>1</v>
      </c>
      <c r="W143">
        <v>0</v>
      </c>
      <c r="X143">
        <v>-742200527</v>
      </c>
      <c r="Y143">
        <v>0.52800000000000002</v>
      </c>
      <c r="AA143">
        <v>0</v>
      </c>
      <c r="AB143">
        <v>138.54</v>
      </c>
      <c r="AC143">
        <v>11.6</v>
      </c>
      <c r="AD143">
        <v>0</v>
      </c>
      <c r="AE143">
        <v>0</v>
      </c>
      <c r="AF143">
        <v>138.54</v>
      </c>
      <c r="AG143">
        <v>11.6</v>
      </c>
      <c r="AH143">
        <v>0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0.44</v>
      </c>
      <c r="AU143" t="s">
        <v>40</v>
      </c>
      <c r="AV143">
        <v>0</v>
      </c>
      <c r="AW143">
        <v>2</v>
      </c>
      <c r="AX143">
        <v>35897318</v>
      </c>
      <c r="AY143">
        <v>1</v>
      </c>
      <c r="AZ143">
        <v>0</v>
      </c>
      <c r="BA143">
        <v>126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Y143*Source!I112</f>
        <v>0.52800000000000002</v>
      </c>
      <c r="CY143">
        <f>AB143</f>
        <v>138.54</v>
      </c>
      <c r="CZ143">
        <f>AF143</f>
        <v>138.54</v>
      </c>
      <c r="DA143">
        <f>AJ143</f>
        <v>1</v>
      </c>
      <c r="DB143">
        <v>0</v>
      </c>
    </row>
    <row r="144" spans="1:106" x14ac:dyDescent="0.2">
      <c r="A144">
        <f>ROW(Source!A112)</f>
        <v>112</v>
      </c>
      <c r="B144">
        <v>35896806</v>
      </c>
      <c r="C144">
        <v>35897311</v>
      </c>
      <c r="D144">
        <v>31520646</v>
      </c>
      <c r="E144">
        <v>1</v>
      </c>
      <c r="F144">
        <v>1</v>
      </c>
      <c r="G144">
        <v>1</v>
      </c>
      <c r="H144">
        <v>2</v>
      </c>
      <c r="I144" t="s">
        <v>473</v>
      </c>
      <c r="J144" t="s">
        <v>474</v>
      </c>
      <c r="K144" t="s">
        <v>475</v>
      </c>
      <c r="L144">
        <v>1368</v>
      </c>
      <c r="N144">
        <v>1011</v>
      </c>
      <c r="O144" t="s">
        <v>461</v>
      </c>
      <c r="P144" t="s">
        <v>461</v>
      </c>
      <c r="Q144">
        <v>1</v>
      </c>
      <c r="W144">
        <v>0</v>
      </c>
      <c r="X144">
        <v>1372534845</v>
      </c>
      <c r="Y144">
        <v>4.8000000000000001E-2</v>
      </c>
      <c r="AA144">
        <v>0</v>
      </c>
      <c r="AB144">
        <v>65.709999999999994</v>
      </c>
      <c r="AC144">
        <v>11.6</v>
      </c>
      <c r="AD144">
        <v>0</v>
      </c>
      <c r="AE144">
        <v>0</v>
      </c>
      <c r="AF144">
        <v>65.709999999999994</v>
      </c>
      <c r="AG144">
        <v>11.6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1</v>
      </c>
      <c r="AQ144">
        <v>0</v>
      </c>
      <c r="AR144">
        <v>0</v>
      </c>
      <c r="AS144" t="s">
        <v>3</v>
      </c>
      <c r="AT144">
        <v>0.04</v>
      </c>
      <c r="AU144" t="s">
        <v>40</v>
      </c>
      <c r="AV144">
        <v>0</v>
      </c>
      <c r="AW144">
        <v>2</v>
      </c>
      <c r="AX144">
        <v>35897319</v>
      </c>
      <c r="AY144">
        <v>1</v>
      </c>
      <c r="AZ144">
        <v>0</v>
      </c>
      <c r="BA144">
        <v>127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Y144*Source!I112</f>
        <v>4.8000000000000001E-2</v>
      </c>
      <c r="CY144">
        <f>AB144</f>
        <v>65.709999999999994</v>
      </c>
      <c r="CZ144">
        <f>AF144</f>
        <v>65.709999999999994</v>
      </c>
      <c r="DA144">
        <f>AJ144</f>
        <v>1</v>
      </c>
      <c r="DB144">
        <v>0</v>
      </c>
    </row>
    <row r="145" spans="1:106" x14ac:dyDescent="0.2">
      <c r="A145">
        <f>ROW(Source!A113)</f>
        <v>113</v>
      </c>
      <c r="B145">
        <v>35896806</v>
      </c>
      <c r="C145">
        <v>35897320</v>
      </c>
      <c r="D145">
        <v>31703778</v>
      </c>
      <c r="E145">
        <v>1</v>
      </c>
      <c r="F145">
        <v>1</v>
      </c>
      <c r="G145">
        <v>1</v>
      </c>
      <c r="H145">
        <v>1</v>
      </c>
      <c r="I145" t="s">
        <v>539</v>
      </c>
      <c r="J145" t="s">
        <v>3</v>
      </c>
      <c r="K145" t="s">
        <v>540</v>
      </c>
      <c r="L145">
        <v>1191</v>
      </c>
      <c r="N145">
        <v>1013</v>
      </c>
      <c r="O145" t="s">
        <v>455</v>
      </c>
      <c r="P145" t="s">
        <v>455</v>
      </c>
      <c r="Q145">
        <v>1</v>
      </c>
      <c r="W145">
        <v>0</v>
      </c>
      <c r="X145">
        <v>145020957</v>
      </c>
      <c r="Y145">
        <v>2.1</v>
      </c>
      <c r="AA145">
        <v>0</v>
      </c>
      <c r="AB145">
        <v>0</v>
      </c>
      <c r="AC145">
        <v>0</v>
      </c>
      <c r="AD145">
        <v>9.07</v>
      </c>
      <c r="AE145">
        <v>0</v>
      </c>
      <c r="AF145">
        <v>0</v>
      </c>
      <c r="AG145">
        <v>0</v>
      </c>
      <c r="AH145">
        <v>9.07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1.75</v>
      </c>
      <c r="AU145" t="s">
        <v>40</v>
      </c>
      <c r="AV145">
        <v>1</v>
      </c>
      <c r="AW145">
        <v>2</v>
      </c>
      <c r="AX145">
        <v>35897326</v>
      </c>
      <c r="AY145">
        <v>1</v>
      </c>
      <c r="AZ145">
        <v>0</v>
      </c>
      <c r="BA145">
        <v>128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Y145*Source!I113</f>
        <v>4.2</v>
      </c>
      <c r="CY145">
        <f>AD145</f>
        <v>9.07</v>
      </c>
      <c r="CZ145">
        <f>AH145</f>
        <v>9.07</v>
      </c>
      <c r="DA145">
        <f>AL145</f>
        <v>1</v>
      </c>
      <c r="DB145">
        <v>0</v>
      </c>
    </row>
    <row r="146" spans="1:106" x14ac:dyDescent="0.2">
      <c r="A146">
        <f>ROW(Source!A113)</f>
        <v>113</v>
      </c>
      <c r="B146">
        <v>35896806</v>
      </c>
      <c r="C146">
        <v>35897320</v>
      </c>
      <c r="D146">
        <v>31703727</v>
      </c>
      <c r="E146">
        <v>1</v>
      </c>
      <c r="F146">
        <v>1</v>
      </c>
      <c r="G146">
        <v>1</v>
      </c>
      <c r="H146">
        <v>1</v>
      </c>
      <c r="I146" t="s">
        <v>456</v>
      </c>
      <c r="J146" t="s">
        <v>3</v>
      </c>
      <c r="K146" t="s">
        <v>457</v>
      </c>
      <c r="L146">
        <v>1191</v>
      </c>
      <c r="N146">
        <v>1013</v>
      </c>
      <c r="O146" t="s">
        <v>455</v>
      </c>
      <c r="P146" t="s">
        <v>455</v>
      </c>
      <c r="Q146">
        <v>1</v>
      </c>
      <c r="W146">
        <v>0</v>
      </c>
      <c r="X146">
        <v>-1417349443</v>
      </c>
      <c r="Y146">
        <v>1.89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1.89</v>
      </c>
      <c r="AU146" t="s">
        <v>3</v>
      </c>
      <c r="AV146">
        <v>2</v>
      </c>
      <c r="AW146">
        <v>2</v>
      </c>
      <c r="AX146">
        <v>35897327</v>
      </c>
      <c r="AY146">
        <v>1</v>
      </c>
      <c r="AZ146">
        <v>2048</v>
      </c>
      <c r="BA146">
        <v>129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Y146*Source!I113</f>
        <v>3.78</v>
      </c>
      <c r="CY146">
        <f>AD146</f>
        <v>0</v>
      </c>
      <c r="CZ146">
        <f>AH146</f>
        <v>0</v>
      </c>
      <c r="DA146">
        <f>AL146</f>
        <v>1</v>
      </c>
      <c r="DB146">
        <v>0</v>
      </c>
    </row>
    <row r="147" spans="1:106" x14ac:dyDescent="0.2">
      <c r="A147">
        <f>ROW(Source!A113)</f>
        <v>113</v>
      </c>
      <c r="B147">
        <v>35896806</v>
      </c>
      <c r="C147">
        <v>35897320</v>
      </c>
      <c r="D147">
        <v>31519053</v>
      </c>
      <c r="E147">
        <v>1</v>
      </c>
      <c r="F147">
        <v>1</v>
      </c>
      <c r="G147">
        <v>1</v>
      </c>
      <c r="H147">
        <v>2</v>
      </c>
      <c r="I147" t="s">
        <v>541</v>
      </c>
      <c r="J147" t="s">
        <v>542</v>
      </c>
      <c r="K147" t="s">
        <v>543</v>
      </c>
      <c r="L147">
        <v>1368</v>
      </c>
      <c r="N147">
        <v>1011</v>
      </c>
      <c r="O147" t="s">
        <v>461</v>
      </c>
      <c r="P147" t="s">
        <v>461</v>
      </c>
      <c r="Q147">
        <v>1</v>
      </c>
      <c r="W147">
        <v>0</v>
      </c>
      <c r="X147">
        <v>-742200527</v>
      </c>
      <c r="Y147">
        <v>1.1519999999999999</v>
      </c>
      <c r="AA147">
        <v>0</v>
      </c>
      <c r="AB147">
        <v>138.54</v>
      </c>
      <c r="AC147">
        <v>11.6</v>
      </c>
      <c r="AD147">
        <v>0</v>
      </c>
      <c r="AE147">
        <v>0</v>
      </c>
      <c r="AF147">
        <v>138.54</v>
      </c>
      <c r="AG147">
        <v>11.6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0.96</v>
      </c>
      <c r="AU147" t="s">
        <v>40</v>
      </c>
      <c r="AV147">
        <v>0</v>
      </c>
      <c r="AW147">
        <v>2</v>
      </c>
      <c r="AX147">
        <v>35897328</v>
      </c>
      <c r="AY147">
        <v>1</v>
      </c>
      <c r="AZ147">
        <v>0</v>
      </c>
      <c r="BA147">
        <v>130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Y147*Source!I113</f>
        <v>2.3039999999999998</v>
      </c>
      <c r="CY147">
        <f>AB147</f>
        <v>138.54</v>
      </c>
      <c r="CZ147">
        <f>AF147</f>
        <v>138.54</v>
      </c>
      <c r="DA147">
        <f>AJ147</f>
        <v>1</v>
      </c>
      <c r="DB147">
        <v>0</v>
      </c>
    </row>
    <row r="148" spans="1:106" x14ac:dyDescent="0.2">
      <c r="A148">
        <f>ROW(Source!A113)</f>
        <v>113</v>
      </c>
      <c r="B148">
        <v>35896806</v>
      </c>
      <c r="C148">
        <v>35897320</v>
      </c>
      <c r="D148">
        <v>31519512</v>
      </c>
      <c r="E148">
        <v>1</v>
      </c>
      <c r="F148">
        <v>1</v>
      </c>
      <c r="G148">
        <v>1</v>
      </c>
      <c r="H148">
        <v>2</v>
      </c>
      <c r="I148" t="s">
        <v>544</v>
      </c>
      <c r="J148" t="s">
        <v>545</v>
      </c>
      <c r="K148" t="s">
        <v>546</v>
      </c>
      <c r="L148">
        <v>1368</v>
      </c>
      <c r="N148">
        <v>1011</v>
      </c>
      <c r="O148" t="s">
        <v>461</v>
      </c>
      <c r="P148" t="s">
        <v>461</v>
      </c>
      <c r="Q148">
        <v>1</v>
      </c>
      <c r="W148">
        <v>0</v>
      </c>
      <c r="X148">
        <v>-2134233284</v>
      </c>
      <c r="Y148">
        <v>1.008</v>
      </c>
      <c r="AA148">
        <v>0</v>
      </c>
      <c r="AB148">
        <v>82.22</v>
      </c>
      <c r="AC148">
        <v>10.06</v>
      </c>
      <c r="AD148">
        <v>0</v>
      </c>
      <c r="AE148">
        <v>0</v>
      </c>
      <c r="AF148">
        <v>82.22</v>
      </c>
      <c r="AG148">
        <v>10.06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0.84</v>
      </c>
      <c r="AU148" t="s">
        <v>40</v>
      </c>
      <c r="AV148">
        <v>0</v>
      </c>
      <c r="AW148">
        <v>2</v>
      </c>
      <c r="AX148">
        <v>35897329</v>
      </c>
      <c r="AY148">
        <v>1</v>
      </c>
      <c r="AZ148">
        <v>0</v>
      </c>
      <c r="BA148">
        <v>131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Y148*Source!I113</f>
        <v>2.016</v>
      </c>
      <c r="CY148">
        <f>AB148</f>
        <v>82.22</v>
      </c>
      <c r="CZ148">
        <f>AF148</f>
        <v>82.22</v>
      </c>
      <c r="DA148">
        <f>AJ148</f>
        <v>1</v>
      </c>
      <c r="DB148">
        <v>0</v>
      </c>
    </row>
    <row r="149" spans="1:106" x14ac:dyDescent="0.2">
      <c r="A149">
        <f>ROW(Source!A113)</f>
        <v>113</v>
      </c>
      <c r="B149">
        <v>35896806</v>
      </c>
      <c r="C149">
        <v>35897320</v>
      </c>
      <c r="D149">
        <v>31520646</v>
      </c>
      <c r="E149">
        <v>1</v>
      </c>
      <c r="F149">
        <v>1</v>
      </c>
      <c r="G149">
        <v>1</v>
      </c>
      <c r="H149">
        <v>2</v>
      </c>
      <c r="I149" t="s">
        <v>473</v>
      </c>
      <c r="J149" t="s">
        <v>474</v>
      </c>
      <c r="K149" t="s">
        <v>475</v>
      </c>
      <c r="L149">
        <v>1368</v>
      </c>
      <c r="N149">
        <v>1011</v>
      </c>
      <c r="O149" t="s">
        <v>461</v>
      </c>
      <c r="P149" t="s">
        <v>461</v>
      </c>
      <c r="Q149">
        <v>1</v>
      </c>
      <c r="W149">
        <v>0</v>
      </c>
      <c r="X149">
        <v>1372534845</v>
      </c>
      <c r="Y149">
        <v>0.108</v>
      </c>
      <c r="AA149">
        <v>0</v>
      </c>
      <c r="AB149">
        <v>65.709999999999994</v>
      </c>
      <c r="AC149">
        <v>11.6</v>
      </c>
      <c r="AD149">
        <v>0</v>
      </c>
      <c r="AE149">
        <v>0</v>
      </c>
      <c r="AF149">
        <v>65.709999999999994</v>
      </c>
      <c r="AG149">
        <v>11.6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0.09</v>
      </c>
      <c r="AU149" t="s">
        <v>40</v>
      </c>
      <c r="AV149">
        <v>0</v>
      </c>
      <c r="AW149">
        <v>2</v>
      </c>
      <c r="AX149">
        <v>35897330</v>
      </c>
      <c r="AY149">
        <v>1</v>
      </c>
      <c r="AZ149">
        <v>0</v>
      </c>
      <c r="BA149">
        <v>132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Y149*Source!I113</f>
        <v>0.216</v>
      </c>
      <c r="CY149">
        <f>AB149</f>
        <v>65.709999999999994</v>
      </c>
      <c r="CZ149">
        <f>AF149</f>
        <v>65.709999999999994</v>
      </c>
      <c r="DA149">
        <f>AJ149</f>
        <v>1</v>
      </c>
      <c r="DB149">
        <v>0</v>
      </c>
    </row>
    <row r="150" spans="1:106" x14ac:dyDescent="0.2">
      <c r="A150">
        <f>ROW(Source!A114)</f>
        <v>114</v>
      </c>
      <c r="B150">
        <v>35896806</v>
      </c>
      <c r="C150">
        <v>35897331</v>
      </c>
      <c r="D150">
        <v>31703778</v>
      </c>
      <c r="E150">
        <v>1</v>
      </c>
      <c r="F150">
        <v>1</v>
      </c>
      <c r="G150">
        <v>1</v>
      </c>
      <c r="H150">
        <v>1</v>
      </c>
      <c r="I150" t="s">
        <v>539</v>
      </c>
      <c r="J150" t="s">
        <v>3</v>
      </c>
      <c r="K150" t="s">
        <v>540</v>
      </c>
      <c r="L150">
        <v>1191</v>
      </c>
      <c r="N150">
        <v>1013</v>
      </c>
      <c r="O150" t="s">
        <v>455</v>
      </c>
      <c r="P150" t="s">
        <v>455</v>
      </c>
      <c r="Q150">
        <v>1</v>
      </c>
      <c r="W150">
        <v>0</v>
      </c>
      <c r="X150">
        <v>145020957</v>
      </c>
      <c r="Y150">
        <v>3.0720000000000001</v>
      </c>
      <c r="AA150">
        <v>0</v>
      </c>
      <c r="AB150">
        <v>0</v>
      </c>
      <c r="AC150">
        <v>0</v>
      </c>
      <c r="AD150">
        <v>9.07</v>
      </c>
      <c r="AE150">
        <v>0</v>
      </c>
      <c r="AF150">
        <v>0</v>
      </c>
      <c r="AG150">
        <v>0</v>
      </c>
      <c r="AH150">
        <v>9.07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2.56</v>
      </c>
      <c r="AU150" t="s">
        <v>40</v>
      </c>
      <c r="AV150">
        <v>1</v>
      </c>
      <c r="AW150">
        <v>2</v>
      </c>
      <c r="AX150">
        <v>35897337</v>
      </c>
      <c r="AY150">
        <v>1</v>
      </c>
      <c r="AZ150">
        <v>0</v>
      </c>
      <c r="BA150">
        <v>133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Y150*Source!I114</f>
        <v>3.0720000000000001</v>
      </c>
      <c r="CY150">
        <f>AD150</f>
        <v>9.07</v>
      </c>
      <c r="CZ150">
        <f>AH150</f>
        <v>9.07</v>
      </c>
      <c r="DA150">
        <f>AL150</f>
        <v>1</v>
      </c>
      <c r="DB150">
        <v>0</v>
      </c>
    </row>
    <row r="151" spans="1:106" x14ac:dyDescent="0.2">
      <c r="A151">
        <f>ROW(Source!A114)</f>
        <v>114</v>
      </c>
      <c r="B151">
        <v>35896806</v>
      </c>
      <c r="C151">
        <v>35897331</v>
      </c>
      <c r="D151">
        <v>31703727</v>
      </c>
      <c r="E151">
        <v>1</v>
      </c>
      <c r="F151">
        <v>1</v>
      </c>
      <c r="G151">
        <v>1</v>
      </c>
      <c r="H151">
        <v>1</v>
      </c>
      <c r="I151" t="s">
        <v>456</v>
      </c>
      <c r="J151" t="s">
        <v>3</v>
      </c>
      <c r="K151" t="s">
        <v>457</v>
      </c>
      <c r="L151">
        <v>1191</v>
      </c>
      <c r="N151">
        <v>1013</v>
      </c>
      <c r="O151" t="s">
        <v>455</v>
      </c>
      <c r="P151" t="s">
        <v>455</v>
      </c>
      <c r="Q151">
        <v>1</v>
      </c>
      <c r="W151">
        <v>0</v>
      </c>
      <c r="X151">
        <v>-1417349443</v>
      </c>
      <c r="Y151">
        <v>2.75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2.75</v>
      </c>
      <c r="AU151" t="s">
        <v>3</v>
      </c>
      <c r="AV151">
        <v>2</v>
      </c>
      <c r="AW151">
        <v>2</v>
      </c>
      <c r="AX151">
        <v>35897338</v>
      </c>
      <c r="AY151">
        <v>1</v>
      </c>
      <c r="AZ151">
        <v>2048</v>
      </c>
      <c r="BA151">
        <v>134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Y151*Source!I114</f>
        <v>2.75</v>
      </c>
      <c r="CY151">
        <f>AD151</f>
        <v>0</v>
      </c>
      <c r="CZ151">
        <f>AH151</f>
        <v>0</v>
      </c>
      <c r="DA151">
        <f>AL151</f>
        <v>1</v>
      </c>
      <c r="DB151">
        <v>0</v>
      </c>
    </row>
    <row r="152" spans="1:106" x14ac:dyDescent="0.2">
      <c r="A152">
        <f>ROW(Source!A114)</f>
        <v>114</v>
      </c>
      <c r="B152">
        <v>35896806</v>
      </c>
      <c r="C152">
        <v>35897331</v>
      </c>
      <c r="D152">
        <v>31519053</v>
      </c>
      <c r="E152">
        <v>1</v>
      </c>
      <c r="F152">
        <v>1</v>
      </c>
      <c r="G152">
        <v>1</v>
      </c>
      <c r="H152">
        <v>2</v>
      </c>
      <c r="I152" t="s">
        <v>541</v>
      </c>
      <c r="J152" t="s">
        <v>542</v>
      </c>
      <c r="K152" t="s">
        <v>543</v>
      </c>
      <c r="L152">
        <v>1368</v>
      </c>
      <c r="N152">
        <v>1011</v>
      </c>
      <c r="O152" t="s">
        <v>461</v>
      </c>
      <c r="P152" t="s">
        <v>461</v>
      </c>
      <c r="Q152">
        <v>1</v>
      </c>
      <c r="W152">
        <v>0</v>
      </c>
      <c r="X152">
        <v>-742200527</v>
      </c>
      <c r="Y152">
        <v>1.68</v>
      </c>
      <c r="AA152">
        <v>0</v>
      </c>
      <c r="AB152">
        <v>138.54</v>
      </c>
      <c r="AC152">
        <v>11.6</v>
      </c>
      <c r="AD152">
        <v>0</v>
      </c>
      <c r="AE152">
        <v>0</v>
      </c>
      <c r="AF152">
        <v>138.54</v>
      </c>
      <c r="AG152">
        <v>11.6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1.4</v>
      </c>
      <c r="AU152" t="s">
        <v>40</v>
      </c>
      <c r="AV152">
        <v>0</v>
      </c>
      <c r="AW152">
        <v>2</v>
      </c>
      <c r="AX152">
        <v>35897339</v>
      </c>
      <c r="AY152">
        <v>1</v>
      </c>
      <c r="AZ152">
        <v>0</v>
      </c>
      <c r="BA152">
        <v>135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Y152*Source!I114</f>
        <v>1.68</v>
      </c>
      <c r="CY152">
        <f>AB152</f>
        <v>138.54</v>
      </c>
      <c r="CZ152">
        <f>AF152</f>
        <v>138.54</v>
      </c>
      <c r="DA152">
        <f>AJ152</f>
        <v>1</v>
      </c>
      <c r="DB152">
        <v>0</v>
      </c>
    </row>
    <row r="153" spans="1:106" x14ac:dyDescent="0.2">
      <c r="A153">
        <f>ROW(Source!A114)</f>
        <v>114</v>
      </c>
      <c r="B153">
        <v>35896806</v>
      </c>
      <c r="C153">
        <v>35897331</v>
      </c>
      <c r="D153">
        <v>31519512</v>
      </c>
      <c r="E153">
        <v>1</v>
      </c>
      <c r="F153">
        <v>1</v>
      </c>
      <c r="G153">
        <v>1</v>
      </c>
      <c r="H153">
        <v>2</v>
      </c>
      <c r="I153" t="s">
        <v>544</v>
      </c>
      <c r="J153" t="s">
        <v>545</v>
      </c>
      <c r="K153" t="s">
        <v>546</v>
      </c>
      <c r="L153">
        <v>1368</v>
      </c>
      <c r="N153">
        <v>1011</v>
      </c>
      <c r="O153" t="s">
        <v>461</v>
      </c>
      <c r="P153" t="s">
        <v>461</v>
      </c>
      <c r="Q153">
        <v>1</v>
      </c>
      <c r="W153">
        <v>0</v>
      </c>
      <c r="X153">
        <v>-2134233284</v>
      </c>
      <c r="Y153">
        <v>1.476</v>
      </c>
      <c r="AA153">
        <v>0</v>
      </c>
      <c r="AB153">
        <v>82.22</v>
      </c>
      <c r="AC153">
        <v>10.06</v>
      </c>
      <c r="AD153">
        <v>0</v>
      </c>
      <c r="AE153">
        <v>0</v>
      </c>
      <c r="AF153">
        <v>82.22</v>
      </c>
      <c r="AG153">
        <v>10.06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1.23</v>
      </c>
      <c r="AU153" t="s">
        <v>40</v>
      </c>
      <c r="AV153">
        <v>0</v>
      </c>
      <c r="AW153">
        <v>2</v>
      </c>
      <c r="AX153">
        <v>35897340</v>
      </c>
      <c r="AY153">
        <v>1</v>
      </c>
      <c r="AZ153">
        <v>0</v>
      </c>
      <c r="BA153">
        <v>136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Y153*Source!I114</f>
        <v>1.476</v>
      </c>
      <c r="CY153">
        <f>AB153</f>
        <v>82.22</v>
      </c>
      <c r="CZ153">
        <f>AF153</f>
        <v>82.22</v>
      </c>
      <c r="DA153">
        <f>AJ153</f>
        <v>1</v>
      </c>
      <c r="DB153">
        <v>0</v>
      </c>
    </row>
    <row r="154" spans="1:106" x14ac:dyDescent="0.2">
      <c r="A154">
        <f>ROW(Source!A114)</f>
        <v>114</v>
      </c>
      <c r="B154">
        <v>35896806</v>
      </c>
      <c r="C154">
        <v>35897331</v>
      </c>
      <c r="D154">
        <v>31520646</v>
      </c>
      <c r="E154">
        <v>1</v>
      </c>
      <c r="F154">
        <v>1</v>
      </c>
      <c r="G154">
        <v>1</v>
      </c>
      <c r="H154">
        <v>2</v>
      </c>
      <c r="I154" t="s">
        <v>473</v>
      </c>
      <c r="J154" t="s">
        <v>474</v>
      </c>
      <c r="K154" t="s">
        <v>475</v>
      </c>
      <c r="L154">
        <v>1368</v>
      </c>
      <c r="N154">
        <v>1011</v>
      </c>
      <c r="O154" t="s">
        <v>461</v>
      </c>
      <c r="P154" t="s">
        <v>461</v>
      </c>
      <c r="Q154">
        <v>1</v>
      </c>
      <c r="W154">
        <v>0</v>
      </c>
      <c r="X154">
        <v>1372534845</v>
      </c>
      <c r="Y154">
        <v>0.14399999999999999</v>
      </c>
      <c r="AA154">
        <v>0</v>
      </c>
      <c r="AB154">
        <v>65.709999999999994</v>
      </c>
      <c r="AC154">
        <v>11.6</v>
      </c>
      <c r="AD154">
        <v>0</v>
      </c>
      <c r="AE154">
        <v>0</v>
      </c>
      <c r="AF154">
        <v>65.709999999999994</v>
      </c>
      <c r="AG154">
        <v>11.6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0.12</v>
      </c>
      <c r="AU154" t="s">
        <v>40</v>
      </c>
      <c r="AV154">
        <v>0</v>
      </c>
      <c r="AW154">
        <v>2</v>
      </c>
      <c r="AX154">
        <v>35897341</v>
      </c>
      <c r="AY154">
        <v>1</v>
      </c>
      <c r="AZ154">
        <v>0</v>
      </c>
      <c r="BA154">
        <v>137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Y154*Source!I114</f>
        <v>0.14399999999999999</v>
      </c>
      <c r="CY154">
        <f>AB154</f>
        <v>65.709999999999994</v>
      </c>
      <c r="CZ154">
        <f>AF154</f>
        <v>65.709999999999994</v>
      </c>
      <c r="DA154">
        <f>AJ154</f>
        <v>1</v>
      </c>
      <c r="DB154">
        <v>0</v>
      </c>
    </row>
    <row r="155" spans="1:106" x14ac:dyDescent="0.2">
      <c r="A155">
        <f>ROW(Source!A115)</f>
        <v>115</v>
      </c>
      <c r="B155">
        <v>35896806</v>
      </c>
      <c r="C155">
        <v>35897342</v>
      </c>
      <c r="D155">
        <v>31703778</v>
      </c>
      <c r="E155">
        <v>1</v>
      </c>
      <c r="F155">
        <v>1</v>
      </c>
      <c r="G155">
        <v>1</v>
      </c>
      <c r="H155">
        <v>1</v>
      </c>
      <c r="I155" t="s">
        <v>539</v>
      </c>
      <c r="J155" t="s">
        <v>3</v>
      </c>
      <c r="K155" t="s">
        <v>540</v>
      </c>
      <c r="L155">
        <v>1191</v>
      </c>
      <c r="N155">
        <v>1013</v>
      </c>
      <c r="O155" t="s">
        <v>455</v>
      </c>
      <c r="P155" t="s">
        <v>455</v>
      </c>
      <c r="Q155">
        <v>1</v>
      </c>
      <c r="W155">
        <v>0</v>
      </c>
      <c r="X155">
        <v>145020957</v>
      </c>
      <c r="Y155">
        <v>4.4352</v>
      </c>
      <c r="AA155">
        <v>0</v>
      </c>
      <c r="AB155">
        <v>0</v>
      </c>
      <c r="AC155">
        <v>0</v>
      </c>
      <c r="AD155">
        <v>9.07</v>
      </c>
      <c r="AE155">
        <v>0</v>
      </c>
      <c r="AF155">
        <v>0</v>
      </c>
      <c r="AG155">
        <v>0</v>
      </c>
      <c r="AH155">
        <v>9.07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4.62</v>
      </c>
      <c r="AU155" t="s">
        <v>302</v>
      </c>
      <c r="AV155">
        <v>1</v>
      </c>
      <c r="AW155">
        <v>2</v>
      </c>
      <c r="AX155">
        <v>35897349</v>
      </c>
      <c r="AY155">
        <v>1</v>
      </c>
      <c r="AZ155">
        <v>0</v>
      </c>
      <c r="BA155">
        <v>138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Y155*Source!I115</f>
        <v>1.5523199999999999</v>
      </c>
      <c r="CY155">
        <f>AD155</f>
        <v>9.07</v>
      </c>
      <c r="CZ155">
        <f>AH155</f>
        <v>9.07</v>
      </c>
      <c r="DA155">
        <f>AL155</f>
        <v>1</v>
      </c>
      <c r="DB155">
        <v>0</v>
      </c>
    </row>
    <row r="156" spans="1:106" x14ac:dyDescent="0.2">
      <c r="A156">
        <f>ROW(Source!A115)</f>
        <v>115</v>
      </c>
      <c r="B156">
        <v>35896806</v>
      </c>
      <c r="C156">
        <v>35897342</v>
      </c>
      <c r="D156">
        <v>31703727</v>
      </c>
      <c r="E156">
        <v>1</v>
      </c>
      <c r="F156">
        <v>1</v>
      </c>
      <c r="G156">
        <v>1</v>
      </c>
      <c r="H156">
        <v>1</v>
      </c>
      <c r="I156" t="s">
        <v>456</v>
      </c>
      <c r="J156" t="s">
        <v>3</v>
      </c>
      <c r="K156" t="s">
        <v>457</v>
      </c>
      <c r="L156">
        <v>1191</v>
      </c>
      <c r="N156">
        <v>1013</v>
      </c>
      <c r="O156" t="s">
        <v>455</v>
      </c>
      <c r="P156" t="s">
        <v>455</v>
      </c>
      <c r="Q156">
        <v>1</v>
      </c>
      <c r="W156">
        <v>0</v>
      </c>
      <c r="X156">
        <v>-1417349443</v>
      </c>
      <c r="Y156">
        <v>1.42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0</v>
      </c>
      <c r="AQ156">
        <v>0</v>
      </c>
      <c r="AR156">
        <v>0</v>
      </c>
      <c r="AS156" t="s">
        <v>3</v>
      </c>
      <c r="AT156">
        <v>1.42</v>
      </c>
      <c r="AU156" t="s">
        <v>3</v>
      </c>
      <c r="AV156">
        <v>2</v>
      </c>
      <c r="AW156">
        <v>2</v>
      </c>
      <c r="AX156">
        <v>35897350</v>
      </c>
      <c r="AY156">
        <v>1</v>
      </c>
      <c r="AZ156">
        <v>2048</v>
      </c>
      <c r="BA156">
        <v>139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Y156*Source!I115</f>
        <v>0.49699999999999994</v>
      </c>
      <c r="CY156">
        <f>AD156</f>
        <v>0</v>
      </c>
      <c r="CZ156">
        <f>AH156</f>
        <v>0</v>
      </c>
      <c r="DA156">
        <f>AL156</f>
        <v>1</v>
      </c>
      <c r="DB156">
        <v>0</v>
      </c>
    </row>
    <row r="157" spans="1:106" x14ac:dyDescent="0.2">
      <c r="A157">
        <f>ROW(Source!A115)</f>
        <v>115</v>
      </c>
      <c r="B157">
        <v>35896806</v>
      </c>
      <c r="C157">
        <v>35897342</v>
      </c>
      <c r="D157">
        <v>31519361</v>
      </c>
      <c r="E157">
        <v>1</v>
      </c>
      <c r="F157">
        <v>1</v>
      </c>
      <c r="G157">
        <v>1</v>
      </c>
      <c r="H157">
        <v>2</v>
      </c>
      <c r="I157" t="s">
        <v>547</v>
      </c>
      <c r="J157" t="s">
        <v>548</v>
      </c>
      <c r="K157" t="s">
        <v>549</v>
      </c>
      <c r="L157">
        <v>1368</v>
      </c>
      <c r="N157">
        <v>1011</v>
      </c>
      <c r="O157" t="s">
        <v>461</v>
      </c>
      <c r="P157" t="s">
        <v>461</v>
      </c>
      <c r="Q157">
        <v>1</v>
      </c>
      <c r="W157">
        <v>0</v>
      </c>
      <c r="X157">
        <v>-662949680</v>
      </c>
      <c r="Y157">
        <v>1.0752000000000002</v>
      </c>
      <c r="AA157">
        <v>0</v>
      </c>
      <c r="AB157">
        <v>182.8</v>
      </c>
      <c r="AC157">
        <v>11.6</v>
      </c>
      <c r="AD157">
        <v>0</v>
      </c>
      <c r="AE157">
        <v>0</v>
      </c>
      <c r="AF157">
        <v>182.8</v>
      </c>
      <c r="AG157">
        <v>11.6</v>
      </c>
      <c r="AH157">
        <v>0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1.1200000000000001</v>
      </c>
      <c r="AU157" t="s">
        <v>302</v>
      </c>
      <c r="AV157">
        <v>0</v>
      </c>
      <c r="AW157">
        <v>2</v>
      </c>
      <c r="AX157">
        <v>35897351</v>
      </c>
      <c r="AY157">
        <v>1</v>
      </c>
      <c r="AZ157">
        <v>0</v>
      </c>
      <c r="BA157">
        <v>140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Y157*Source!I115</f>
        <v>0.37632000000000004</v>
      </c>
      <c r="CY157">
        <f>AB157</f>
        <v>182.8</v>
      </c>
      <c r="CZ157">
        <f>AF157</f>
        <v>182.8</v>
      </c>
      <c r="DA157">
        <f>AJ157</f>
        <v>1</v>
      </c>
      <c r="DB157">
        <v>0</v>
      </c>
    </row>
    <row r="158" spans="1:106" x14ac:dyDescent="0.2">
      <c r="A158">
        <f>ROW(Source!A115)</f>
        <v>115</v>
      </c>
      <c r="B158">
        <v>35896806</v>
      </c>
      <c r="C158">
        <v>35897342</v>
      </c>
      <c r="D158">
        <v>31520623</v>
      </c>
      <c r="E158">
        <v>1</v>
      </c>
      <c r="F158">
        <v>1</v>
      </c>
      <c r="G158">
        <v>1</v>
      </c>
      <c r="H158">
        <v>2</v>
      </c>
      <c r="I158" t="s">
        <v>550</v>
      </c>
      <c r="J158" t="s">
        <v>551</v>
      </c>
      <c r="K158" t="s">
        <v>552</v>
      </c>
      <c r="L158">
        <v>1368</v>
      </c>
      <c r="N158">
        <v>1011</v>
      </c>
      <c r="O158" t="s">
        <v>461</v>
      </c>
      <c r="P158" t="s">
        <v>461</v>
      </c>
      <c r="Q158">
        <v>1</v>
      </c>
      <c r="W158">
        <v>0</v>
      </c>
      <c r="X158">
        <v>1656600549</v>
      </c>
      <c r="Y158">
        <v>0.28799999999999998</v>
      </c>
      <c r="AA158">
        <v>0</v>
      </c>
      <c r="AB158">
        <v>189.95</v>
      </c>
      <c r="AC158">
        <v>13.5</v>
      </c>
      <c r="AD158">
        <v>0</v>
      </c>
      <c r="AE158">
        <v>0</v>
      </c>
      <c r="AF158">
        <v>189.95</v>
      </c>
      <c r="AG158">
        <v>13.5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0.3</v>
      </c>
      <c r="AU158" t="s">
        <v>302</v>
      </c>
      <c r="AV158">
        <v>0</v>
      </c>
      <c r="AW158">
        <v>2</v>
      </c>
      <c r="AX158">
        <v>35897352</v>
      </c>
      <c r="AY158">
        <v>1</v>
      </c>
      <c r="AZ158">
        <v>0</v>
      </c>
      <c r="BA158">
        <v>141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Y158*Source!I115</f>
        <v>0.10079999999999999</v>
      </c>
      <c r="CY158">
        <f>AB158</f>
        <v>189.95</v>
      </c>
      <c r="CZ158">
        <f>AF158</f>
        <v>189.95</v>
      </c>
      <c r="DA158">
        <f>AJ158</f>
        <v>1</v>
      </c>
      <c r="DB158">
        <v>0</v>
      </c>
    </row>
    <row r="159" spans="1:106" x14ac:dyDescent="0.2">
      <c r="A159">
        <f>ROW(Source!A115)</f>
        <v>115</v>
      </c>
      <c r="B159">
        <v>35896806</v>
      </c>
      <c r="C159">
        <v>35897342</v>
      </c>
      <c r="D159">
        <v>31441260</v>
      </c>
      <c r="E159">
        <v>1</v>
      </c>
      <c r="F159">
        <v>1</v>
      </c>
      <c r="G159">
        <v>1</v>
      </c>
      <c r="H159">
        <v>3</v>
      </c>
      <c r="I159" t="s">
        <v>553</v>
      </c>
      <c r="J159" t="s">
        <v>554</v>
      </c>
      <c r="K159" t="s">
        <v>555</v>
      </c>
      <c r="L159">
        <v>1348</v>
      </c>
      <c r="N159">
        <v>1009</v>
      </c>
      <c r="O159" t="s">
        <v>495</v>
      </c>
      <c r="P159" t="s">
        <v>495</v>
      </c>
      <c r="Q159">
        <v>1000</v>
      </c>
      <c r="W159">
        <v>0</v>
      </c>
      <c r="X159">
        <v>-1426222041</v>
      </c>
      <c r="Y159">
        <v>0</v>
      </c>
      <c r="AA159">
        <v>112761.60000000001</v>
      </c>
      <c r="AB159">
        <v>0</v>
      </c>
      <c r="AC159">
        <v>0</v>
      </c>
      <c r="AD159">
        <v>0</v>
      </c>
      <c r="AE159">
        <v>10068</v>
      </c>
      <c r="AF159">
        <v>0</v>
      </c>
      <c r="AG159">
        <v>0</v>
      </c>
      <c r="AH159">
        <v>0</v>
      </c>
      <c r="AI159">
        <v>11.2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0.161</v>
      </c>
      <c r="AU159" t="s">
        <v>301</v>
      </c>
      <c r="AV159">
        <v>0</v>
      </c>
      <c r="AW159">
        <v>2</v>
      </c>
      <c r="AX159">
        <v>35897353</v>
      </c>
      <c r="AY159">
        <v>1</v>
      </c>
      <c r="AZ159">
        <v>0</v>
      </c>
      <c r="BA159">
        <v>142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Y159*Source!I115</f>
        <v>0</v>
      </c>
      <c r="CY159">
        <f>AA159</f>
        <v>112761.60000000001</v>
      </c>
      <c r="CZ159">
        <f>AE159</f>
        <v>10068</v>
      </c>
      <c r="DA159">
        <f>AI159</f>
        <v>11.2</v>
      </c>
      <c r="DB159">
        <v>0</v>
      </c>
    </row>
    <row r="160" spans="1:106" x14ac:dyDescent="0.2">
      <c r="A160">
        <f>ROW(Source!A115)</f>
        <v>115</v>
      </c>
      <c r="B160">
        <v>35896806</v>
      </c>
      <c r="C160">
        <v>35897342</v>
      </c>
      <c r="D160">
        <v>31445521</v>
      </c>
      <c r="E160">
        <v>1</v>
      </c>
      <c r="F160">
        <v>1</v>
      </c>
      <c r="G160">
        <v>1</v>
      </c>
      <c r="H160">
        <v>3</v>
      </c>
      <c r="I160" t="s">
        <v>556</v>
      </c>
      <c r="J160" t="s">
        <v>557</v>
      </c>
      <c r="K160" t="s">
        <v>558</v>
      </c>
      <c r="L160">
        <v>1339</v>
      </c>
      <c r="N160">
        <v>1007</v>
      </c>
      <c r="O160" t="s">
        <v>50</v>
      </c>
      <c r="P160" t="s">
        <v>50</v>
      </c>
      <c r="Q160">
        <v>1</v>
      </c>
      <c r="W160">
        <v>0</v>
      </c>
      <c r="X160">
        <v>-721468574</v>
      </c>
      <c r="Y160">
        <v>0</v>
      </c>
      <c r="AA160">
        <v>23671.759999999998</v>
      </c>
      <c r="AB160">
        <v>0</v>
      </c>
      <c r="AC160">
        <v>0</v>
      </c>
      <c r="AD160">
        <v>0</v>
      </c>
      <c r="AE160">
        <v>1148</v>
      </c>
      <c r="AF160">
        <v>0</v>
      </c>
      <c r="AG160">
        <v>0</v>
      </c>
      <c r="AH160">
        <v>0</v>
      </c>
      <c r="AI160">
        <v>20.62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1</v>
      </c>
      <c r="AU160" t="s">
        <v>301</v>
      </c>
      <c r="AV160">
        <v>0</v>
      </c>
      <c r="AW160">
        <v>2</v>
      </c>
      <c r="AX160">
        <v>35897354</v>
      </c>
      <c r="AY160">
        <v>1</v>
      </c>
      <c r="AZ160">
        <v>0</v>
      </c>
      <c r="BA160">
        <v>143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Y160*Source!I115</f>
        <v>0</v>
      </c>
      <c r="CY160">
        <f>AA160</f>
        <v>23671.759999999998</v>
      </c>
      <c r="CZ160">
        <f>AE160</f>
        <v>1148</v>
      </c>
      <c r="DA160">
        <f>AI160</f>
        <v>20.62</v>
      </c>
      <c r="DB160">
        <v>0</v>
      </c>
    </row>
    <row r="161" spans="1:106" x14ac:dyDescent="0.2">
      <c r="A161">
        <f>ROW(Source!A116)</f>
        <v>116</v>
      </c>
      <c r="B161">
        <v>35896806</v>
      </c>
      <c r="C161">
        <v>35897355</v>
      </c>
      <c r="D161">
        <v>31708818</v>
      </c>
      <c r="E161">
        <v>1</v>
      </c>
      <c r="F161">
        <v>1</v>
      </c>
      <c r="G161">
        <v>1</v>
      </c>
      <c r="H161">
        <v>1</v>
      </c>
      <c r="I161" t="s">
        <v>453</v>
      </c>
      <c r="J161" t="s">
        <v>3</v>
      </c>
      <c r="K161" t="s">
        <v>454</v>
      </c>
      <c r="L161">
        <v>1191</v>
      </c>
      <c r="N161">
        <v>1013</v>
      </c>
      <c r="O161" t="s">
        <v>455</v>
      </c>
      <c r="P161" t="s">
        <v>455</v>
      </c>
      <c r="Q161">
        <v>1</v>
      </c>
      <c r="W161">
        <v>0</v>
      </c>
      <c r="X161">
        <v>-200730820</v>
      </c>
      <c r="Y161">
        <v>1.524</v>
      </c>
      <c r="AA161">
        <v>0</v>
      </c>
      <c r="AB161">
        <v>0</v>
      </c>
      <c r="AC161">
        <v>0</v>
      </c>
      <c r="AD161">
        <v>8.3800000000000008</v>
      </c>
      <c r="AE161">
        <v>0</v>
      </c>
      <c r="AF161">
        <v>0</v>
      </c>
      <c r="AG161">
        <v>0</v>
      </c>
      <c r="AH161">
        <v>8.3800000000000008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1.27</v>
      </c>
      <c r="AU161" t="s">
        <v>40</v>
      </c>
      <c r="AV161">
        <v>1</v>
      </c>
      <c r="AW161">
        <v>2</v>
      </c>
      <c r="AX161">
        <v>35897360</v>
      </c>
      <c r="AY161">
        <v>1</v>
      </c>
      <c r="AZ161">
        <v>0</v>
      </c>
      <c r="BA161">
        <v>144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Y161*Source!I116</f>
        <v>7.62</v>
      </c>
      <c r="CY161">
        <f>AD161</f>
        <v>8.3800000000000008</v>
      </c>
      <c r="CZ161">
        <f>AH161</f>
        <v>8.3800000000000008</v>
      </c>
      <c r="DA161">
        <f>AL161</f>
        <v>1</v>
      </c>
      <c r="DB161">
        <v>0</v>
      </c>
    </row>
    <row r="162" spans="1:106" x14ac:dyDescent="0.2">
      <c r="A162">
        <f>ROW(Source!A116)</f>
        <v>116</v>
      </c>
      <c r="B162">
        <v>35896806</v>
      </c>
      <c r="C162">
        <v>35897355</v>
      </c>
      <c r="D162">
        <v>31703727</v>
      </c>
      <c r="E162">
        <v>1</v>
      </c>
      <c r="F162">
        <v>1</v>
      </c>
      <c r="G162">
        <v>1</v>
      </c>
      <c r="H162">
        <v>1</v>
      </c>
      <c r="I162" t="s">
        <v>456</v>
      </c>
      <c r="J162" t="s">
        <v>3</v>
      </c>
      <c r="K162" t="s">
        <v>457</v>
      </c>
      <c r="L162">
        <v>1191</v>
      </c>
      <c r="N162">
        <v>1013</v>
      </c>
      <c r="O162" t="s">
        <v>455</v>
      </c>
      <c r="P162" t="s">
        <v>455</v>
      </c>
      <c r="Q162">
        <v>1</v>
      </c>
      <c r="W162">
        <v>0</v>
      </c>
      <c r="X162">
        <v>-1417349443</v>
      </c>
      <c r="Y162">
        <v>0.41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0.41</v>
      </c>
      <c r="AU162" t="s">
        <v>3</v>
      </c>
      <c r="AV162">
        <v>2</v>
      </c>
      <c r="AW162">
        <v>2</v>
      </c>
      <c r="AX162">
        <v>35897361</v>
      </c>
      <c r="AY162">
        <v>1</v>
      </c>
      <c r="AZ162">
        <v>2048</v>
      </c>
      <c r="BA162">
        <v>145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Y162*Source!I116</f>
        <v>2.0499999999999998</v>
      </c>
      <c r="CY162">
        <f>AD162</f>
        <v>0</v>
      </c>
      <c r="CZ162">
        <f>AH162</f>
        <v>0</v>
      </c>
      <c r="DA162">
        <f>AL162</f>
        <v>1</v>
      </c>
      <c r="DB162">
        <v>0</v>
      </c>
    </row>
    <row r="163" spans="1:106" x14ac:dyDescent="0.2">
      <c r="A163">
        <f>ROW(Source!A116)</f>
        <v>116</v>
      </c>
      <c r="B163">
        <v>35896806</v>
      </c>
      <c r="C163">
        <v>35897355</v>
      </c>
      <c r="D163">
        <v>31519512</v>
      </c>
      <c r="E163">
        <v>1</v>
      </c>
      <c r="F163">
        <v>1</v>
      </c>
      <c r="G163">
        <v>1</v>
      </c>
      <c r="H163">
        <v>2</v>
      </c>
      <c r="I163" t="s">
        <v>544</v>
      </c>
      <c r="J163" t="s">
        <v>545</v>
      </c>
      <c r="K163" t="s">
        <v>546</v>
      </c>
      <c r="L163">
        <v>1368</v>
      </c>
      <c r="N163">
        <v>1011</v>
      </c>
      <c r="O163" t="s">
        <v>461</v>
      </c>
      <c r="P163" t="s">
        <v>461</v>
      </c>
      <c r="Q163">
        <v>1</v>
      </c>
      <c r="W163">
        <v>0</v>
      </c>
      <c r="X163">
        <v>-2134233284</v>
      </c>
      <c r="Y163">
        <v>0.42</v>
      </c>
      <c r="AA163">
        <v>0</v>
      </c>
      <c r="AB163">
        <v>82.22</v>
      </c>
      <c r="AC163">
        <v>10.06</v>
      </c>
      <c r="AD163">
        <v>0</v>
      </c>
      <c r="AE163">
        <v>0</v>
      </c>
      <c r="AF163">
        <v>82.22</v>
      </c>
      <c r="AG163">
        <v>10.06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0.35</v>
      </c>
      <c r="AU163" t="s">
        <v>40</v>
      </c>
      <c r="AV163">
        <v>0</v>
      </c>
      <c r="AW163">
        <v>2</v>
      </c>
      <c r="AX163">
        <v>35897362</v>
      </c>
      <c r="AY163">
        <v>1</v>
      </c>
      <c r="AZ163">
        <v>0</v>
      </c>
      <c r="BA163">
        <v>146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Y163*Source!I116</f>
        <v>2.1</v>
      </c>
      <c r="CY163">
        <f>AB163</f>
        <v>82.22</v>
      </c>
      <c r="CZ163">
        <f>AF163</f>
        <v>82.22</v>
      </c>
      <c r="DA163">
        <f>AJ163</f>
        <v>1</v>
      </c>
      <c r="DB163">
        <v>0</v>
      </c>
    </row>
    <row r="164" spans="1:106" x14ac:dyDescent="0.2">
      <c r="A164">
        <f>ROW(Source!A116)</f>
        <v>116</v>
      </c>
      <c r="B164">
        <v>35896806</v>
      </c>
      <c r="C164">
        <v>35897355</v>
      </c>
      <c r="D164">
        <v>31520646</v>
      </c>
      <c r="E164">
        <v>1</v>
      </c>
      <c r="F164">
        <v>1</v>
      </c>
      <c r="G164">
        <v>1</v>
      </c>
      <c r="H164">
        <v>2</v>
      </c>
      <c r="I164" t="s">
        <v>473</v>
      </c>
      <c r="J164" t="s">
        <v>474</v>
      </c>
      <c r="K164" t="s">
        <v>475</v>
      </c>
      <c r="L164">
        <v>1368</v>
      </c>
      <c r="N164">
        <v>1011</v>
      </c>
      <c r="O164" t="s">
        <v>461</v>
      </c>
      <c r="P164" t="s">
        <v>461</v>
      </c>
      <c r="Q164">
        <v>1</v>
      </c>
      <c r="W164">
        <v>0</v>
      </c>
      <c r="X164">
        <v>1372534845</v>
      </c>
      <c r="Y164">
        <v>7.1999999999999995E-2</v>
      </c>
      <c r="AA164">
        <v>0</v>
      </c>
      <c r="AB164">
        <v>65.709999999999994</v>
      </c>
      <c r="AC164">
        <v>11.6</v>
      </c>
      <c r="AD164">
        <v>0</v>
      </c>
      <c r="AE164">
        <v>0</v>
      </c>
      <c r="AF164">
        <v>65.709999999999994</v>
      </c>
      <c r="AG164">
        <v>11.6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0.06</v>
      </c>
      <c r="AU164" t="s">
        <v>40</v>
      </c>
      <c r="AV164">
        <v>0</v>
      </c>
      <c r="AW164">
        <v>2</v>
      </c>
      <c r="AX164">
        <v>35897363</v>
      </c>
      <c r="AY164">
        <v>1</v>
      </c>
      <c r="AZ164">
        <v>0</v>
      </c>
      <c r="BA164">
        <v>147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Y164*Source!I116</f>
        <v>0.36</v>
      </c>
      <c r="CY164">
        <f>AB164</f>
        <v>65.709999999999994</v>
      </c>
      <c r="CZ164">
        <f>AF164</f>
        <v>65.709999999999994</v>
      </c>
      <c r="DA164">
        <f>AJ164</f>
        <v>1</v>
      </c>
      <c r="DB164">
        <v>0</v>
      </c>
    </row>
    <row r="165" spans="1:106" x14ac:dyDescent="0.2">
      <c r="A165">
        <f>ROW(Source!A117)</f>
        <v>117</v>
      </c>
      <c r="B165">
        <v>35896806</v>
      </c>
      <c r="C165">
        <v>35897364</v>
      </c>
      <c r="D165">
        <v>31705604</v>
      </c>
      <c r="E165">
        <v>1</v>
      </c>
      <c r="F165">
        <v>1</v>
      </c>
      <c r="G165">
        <v>1</v>
      </c>
      <c r="H165">
        <v>1</v>
      </c>
      <c r="I165" t="s">
        <v>468</v>
      </c>
      <c r="J165" t="s">
        <v>3</v>
      </c>
      <c r="K165" t="s">
        <v>469</v>
      </c>
      <c r="L165">
        <v>1191</v>
      </c>
      <c r="N165">
        <v>1013</v>
      </c>
      <c r="O165" t="s">
        <v>455</v>
      </c>
      <c r="P165" t="s">
        <v>455</v>
      </c>
      <c r="Q165">
        <v>1</v>
      </c>
      <c r="W165">
        <v>0</v>
      </c>
      <c r="X165">
        <v>1430930646</v>
      </c>
      <c r="Y165">
        <v>0.36</v>
      </c>
      <c r="AA165">
        <v>0</v>
      </c>
      <c r="AB165">
        <v>0</v>
      </c>
      <c r="AC165">
        <v>0</v>
      </c>
      <c r="AD165">
        <v>8.24</v>
      </c>
      <c r="AE165">
        <v>0</v>
      </c>
      <c r="AF165">
        <v>0</v>
      </c>
      <c r="AG165">
        <v>0</v>
      </c>
      <c r="AH165">
        <v>8.24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0.15</v>
      </c>
      <c r="AU165" t="s">
        <v>313</v>
      </c>
      <c r="AV165">
        <v>1</v>
      </c>
      <c r="AW165">
        <v>2</v>
      </c>
      <c r="AX165">
        <v>35897369</v>
      </c>
      <c r="AY165">
        <v>1</v>
      </c>
      <c r="AZ165">
        <v>0</v>
      </c>
      <c r="BA165">
        <v>148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Y165*Source!I117</f>
        <v>-1.7999999999999998</v>
      </c>
      <c r="CY165">
        <f>AD165</f>
        <v>8.24</v>
      </c>
      <c r="CZ165">
        <f>AH165</f>
        <v>8.24</v>
      </c>
      <c r="DA165">
        <f>AL165</f>
        <v>1</v>
      </c>
      <c r="DB165">
        <v>0</v>
      </c>
    </row>
    <row r="166" spans="1:106" x14ac:dyDescent="0.2">
      <c r="A166">
        <f>ROW(Source!A117)</f>
        <v>117</v>
      </c>
      <c r="B166">
        <v>35896806</v>
      </c>
      <c r="C166">
        <v>35897364</v>
      </c>
      <c r="D166">
        <v>31703727</v>
      </c>
      <c r="E166">
        <v>1</v>
      </c>
      <c r="F166">
        <v>1</v>
      </c>
      <c r="G166">
        <v>1</v>
      </c>
      <c r="H166">
        <v>1</v>
      </c>
      <c r="I166" t="s">
        <v>456</v>
      </c>
      <c r="J166" t="s">
        <v>3</v>
      </c>
      <c r="K166" t="s">
        <v>457</v>
      </c>
      <c r="L166">
        <v>1191</v>
      </c>
      <c r="N166">
        <v>1013</v>
      </c>
      <c r="O166" t="s">
        <v>455</v>
      </c>
      <c r="P166" t="s">
        <v>455</v>
      </c>
      <c r="Q166">
        <v>1</v>
      </c>
      <c r="W166">
        <v>0</v>
      </c>
      <c r="X166">
        <v>-1417349443</v>
      </c>
      <c r="Y166">
        <v>0.08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0</v>
      </c>
      <c r="AQ166">
        <v>0</v>
      </c>
      <c r="AR166">
        <v>0</v>
      </c>
      <c r="AS166" t="s">
        <v>3</v>
      </c>
      <c r="AT166">
        <v>0.08</v>
      </c>
      <c r="AU166" t="s">
        <v>3</v>
      </c>
      <c r="AV166">
        <v>2</v>
      </c>
      <c r="AW166">
        <v>2</v>
      </c>
      <c r="AX166">
        <v>35897370</v>
      </c>
      <c r="AY166">
        <v>1</v>
      </c>
      <c r="AZ166">
        <v>2048</v>
      </c>
      <c r="BA166">
        <v>149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Y166*Source!I117</f>
        <v>-0.4</v>
      </c>
      <c r="CY166">
        <f>AD166</f>
        <v>0</v>
      </c>
      <c r="CZ166">
        <f>AH166</f>
        <v>0</v>
      </c>
      <c r="DA166">
        <f>AL166</f>
        <v>1</v>
      </c>
      <c r="DB166">
        <v>0</v>
      </c>
    </row>
    <row r="167" spans="1:106" x14ac:dyDescent="0.2">
      <c r="A167">
        <f>ROW(Source!A117)</f>
        <v>117</v>
      </c>
      <c r="B167">
        <v>35896806</v>
      </c>
      <c r="C167">
        <v>35897364</v>
      </c>
      <c r="D167">
        <v>31519512</v>
      </c>
      <c r="E167">
        <v>1</v>
      </c>
      <c r="F167">
        <v>1</v>
      </c>
      <c r="G167">
        <v>1</v>
      </c>
      <c r="H167">
        <v>2</v>
      </c>
      <c r="I167" t="s">
        <v>544</v>
      </c>
      <c r="J167" t="s">
        <v>545</v>
      </c>
      <c r="K167" t="s">
        <v>546</v>
      </c>
      <c r="L167">
        <v>1368</v>
      </c>
      <c r="N167">
        <v>1011</v>
      </c>
      <c r="O167" t="s">
        <v>461</v>
      </c>
      <c r="P167" t="s">
        <v>461</v>
      </c>
      <c r="Q167">
        <v>1</v>
      </c>
      <c r="W167">
        <v>0</v>
      </c>
      <c r="X167">
        <v>-2134233284</v>
      </c>
      <c r="Y167">
        <v>0.16800000000000001</v>
      </c>
      <c r="AA167">
        <v>0</v>
      </c>
      <c r="AB167">
        <v>82.22</v>
      </c>
      <c r="AC167">
        <v>10.06</v>
      </c>
      <c r="AD167">
        <v>0</v>
      </c>
      <c r="AE167">
        <v>0</v>
      </c>
      <c r="AF167">
        <v>82.22</v>
      </c>
      <c r="AG167">
        <v>10.06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7.0000000000000007E-2</v>
      </c>
      <c r="AU167" t="s">
        <v>313</v>
      </c>
      <c r="AV167">
        <v>0</v>
      </c>
      <c r="AW167">
        <v>2</v>
      </c>
      <c r="AX167">
        <v>35897371</v>
      </c>
      <c r="AY167">
        <v>1</v>
      </c>
      <c r="AZ167">
        <v>0</v>
      </c>
      <c r="BA167">
        <v>150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Y167*Source!I117</f>
        <v>-0.84000000000000008</v>
      </c>
      <c r="CY167">
        <f>AB167</f>
        <v>82.22</v>
      </c>
      <c r="CZ167">
        <f>AF167</f>
        <v>82.22</v>
      </c>
      <c r="DA167">
        <f>AJ167</f>
        <v>1</v>
      </c>
      <c r="DB167">
        <v>0</v>
      </c>
    </row>
    <row r="168" spans="1:106" x14ac:dyDescent="0.2">
      <c r="A168">
        <f>ROW(Source!A117)</f>
        <v>117</v>
      </c>
      <c r="B168">
        <v>35896806</v>
      </c>
      <c r="C168">
        <v>35897364</v>
      </c>
      <c r="D168">
        <v>31520646</v>
      </c>
      <c r="E168">
        <v>1</v>
      </c>
      <c r="F168">
        <v>1</v>
      </c>
      <c r="G168">
        <v>1</v>
      </c>
      <c r="H168">
        <v>2</v>
      </c>
      <c r="I168" t="s">
        <v>473</v>
      </c>
      <c r="J168" t="s">
        <v>474</v>
      </c>
      <c r="K168" t="s">
        <v>475</v>
      </c>
      <c r="L168">
        <v>1368</v>
      </c>
      <c r="N168">
        <v>1011</v>
      </c>
      <c r="O168" t="s">
        <v>461</v>
      </c>
      <c r="P168" t="s">
        <v>461</v>
      </c>
      <c r="Q168">
        <v>1</v>
      </c>
      <c r="W168">
        <v>0</v>
      </c>
      <c r="X168">
        <v>1372534845</v>
      </c>
      <c r="Y168">
        <v>2.4E-2</v>
      </c>
      <c r="AA168">
        <v>0</v>
      </c>
      <c r="AB168">
        <v>65.709999999999994</v>
      </c>
      <c r="AC168">
        <v>11.6</v>
      </c>
      <c r="AD168">
        <v>0</v>
      </c>
      <c r="AE168">
        <v>0</v>
      </c>
      <c r="AF168">
        <v>65.709999999999994</v>
      </c>
      <c r="AG168">
        <v>11.6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0.01</v>
      </c>
      <c r="AU168" t="s">
        <v>313</v>
      </c>
      <c r="AV168">
        <v>0</v>
      </c>
      <c r="AW168">
        <v>2</v>
      </c>
      <c r="AX168">
        <v>35897372</v>
      </c>
      <c r="AY168">
        <v>1</v>
      </c>
      <c r="AZ168">
        <v>0</v>
      </c>
      <c r="BA168">
        <v>151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Y168*Source!I117</f>
        <v>-0.12</v>
      </c>
      <c r="CY168">
        <f>AB168</f>
        <v>65.709999999999994</v>
      </c>
      <c r="CZ168">
        <f>AF168</f>
        <v>65.709999999999994</v>
      </c>
      <c r="DA168">
        <f>AJ168</f>
        <v>1</v>
      </c>
      <c r="DB168">
        <v>0</v>
      </c>
    </row>
    <row r="169" spans="1:106" x14ac:dyDescent="0.2">
      <c r="A169">
        <f>ROW(Source!A118)</f>
        <v>118</v>
      </c>
      <c r="B169">
        <v>35896806</v>
      </c>
      <c r="C169">
        <v>35897373</v>
      </c>
      <c r="D169">
        <v>31719628</v>
      </c>
      <c r="E169">
        <v>1</v>
      </c>
      <c r="F169">
        <v>1</v>
      </c>
      <c r="G169">
        <v>1</v>
      </c>
      <c r="H169">
        <v>1</v>
      </c>
      <c r="I169" t="s">
        <v>559</v>
      </c>
      <c r="J169" t="s">
        <v>3</v>
      </c>
      <c r="K169" t="s">
        <v>560</v>
      </c>
      <c r="L169">
        <v>1191</v>
      </c>
      <c r="N169">
        <v>1013</v>
      </c>
      <c r="O169" t="s">
        <v>455</v>
      </c>
      <c r="P169" t="s">
        <v>455</v>
      </c>
      <c r="Q169">
        <v>1</v>
      </c>
      <c r="W169">
        <v>0</v>
      </c>
      <c r="X169">
        <v>912892513</v>
      </c>
      <c r="Y169">
        <v>3.9143999999999997</v>
      </c>
      <c r="AA169">
        <v>0</v>
      </c>
      <c r="AB169">
        <v>0</v>
      </c>
      <c r="AC169">
        <v>0</v>
      </c>
      <c r="AD169">
        <v>9.92</v>
      </c>
      <c r="AE169">
        <v>0</v>
      </c>
      <c r="AF169">
        <v>0</v>
      </c>
      <c r="AG169">
        <v>0</v>
      </c>
      <c r="AH169">
        <v>9.92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4.66</v>
      </c>
      <c r="AU169" t="s">
        <v>318</v>
      </c>
      <c r="AV169">
        <v>1</v>
      </c>
      <c r="AW169">
        <v>2</v>
      </c>
      <c r="AX169">
        <v>35897384</v>
      </c>
      <c r="AY169">
        <v>1</v>
      </c>
      <c r="AZ169">
        <v>0</v>
      </c>
      <c r="BA169">
        <v>152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Y169*Source!I118</f>
        <v>7.8287999999999993</v>
      </c>
      <c r="CY169">
        <f>AD169</f>
        <v>9.92</v>
      </c>
      <c r="CZ169">
        <f>AH169</f>
        <v>9.92</v>
      </c>
      <c r="DA169">
        <f>AL169</f>
        <v>1</v>
      </c>
      <c r="DB169">
        <v>0</v>
      </c>
    </row>
    <row r="170" spans="1:106" x14ac:dyDescent="0.2">
      <c r="A170">
        <f>ROW(Source!A118)</f>
        <v>118</v>
      </c>
      <c r="B170">
        <v>35896806</v>
      </c>
      <c r="C170">
        <v>35897373</v>
      </c>
      <c r="D170">
        <v>31703727</v>
      </c>
      <c r="E170">
        <v>1</v>
      </c>
      <c r="F170">
        <v>1</v>
      </c>
      <c r="G170">
        <v>1</v>
      </c>
      <c r="H170">
        <v>1</v>
      </c>
      <c r="I170" t="s">
        <v>456</v>
      </c>
      <c r="J170" t="s">
        <v>3</v>
      </c>
      <c r="K170" t="s">
        <v>457</v>
      </c>
      <c r="L170">
        <v>1191</v>
      </c>
      <c r="N170">
        <v>1013</v>
      </c>
      <c r="O170" t="s">
        <v>455</v>
      </c>
      <c r="P170" t="s">
        <v>455</v>
      </c>
      <c r="Q170">
        <v>1</v>
      </c>
      <c r="W170">
        <v>0</v>
      </c>
      <c r="X170">
        <v>-1417349443</v>
      </c>
      <c r="Y170">
        <v>0.82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0</v>
      </c>
      <c r="AQ170">
        <v>0</v>
      </c>
      <c r="AR170">
        <v>0</v>
      </c>
      <c r="AS170" t="s">
        <v>3</v>
      </c>
      <c r="AT170">
        <v>0.82</v>
      </c>
      <c r="AU170" t="s">
        <v>3</v>
      </c>
      <c r="AV170">
        <v>2</v>
      </c>
      <c r="AW170">
        <v>2</v>
      </c>
      <c r="AX170">
        <v>35897385</v>
      </c>
      <c r="AY170">
        <v>1</v>
      </c>
      <c r="AZ170">
        <v>2048</v>
      </c>
      <c r="BA170">
        <v>153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Y170*Source!I118</f>
        <v>1.64</v>
      </c>
      <c r="CY170">
        <f>AD170</f>
        <v>0</v>
      </c>
      <c r="CZ170">
        <f>AH170</f>
        <v>0</v>
      </c>
      <c r="DA170">
        <f>AL170</f>
        <v>1</v>
      </c>
      <c r="DB170">
        <v>0</v>
      </c>
    </row>
    <row r="171" spans="1:106" x14ac:dyDescent="0.2">
      <c r="A171">
        <f>ROW(Source!A118)</f>
        <v>118</v>
      </c>
      <c r="B171">
        <v>35896806</v>
      </c>
      <c r="C171">
        <v>35897373</v>
      </c>
      <c r="D171">
        <v>31519244</v>
      </c>
      <c r="E171">
        <v>1</v>
      </c>
      <c r="F171">
        <v>1</v>
      </c>
      <c r="G171">
        <v>1</v>
      </c>
      <c r="H171">
        <v>2</v>
      </c>
      <c r="I171" t="s">
        <v>462</v>
      </c>
      <c r="J171" t="s">
        <v>463</v>
      </c>
      <c r="K171" t="s">
        <v>464</v>
      </c>
      <c r="L171">
        <v>1368</v>
      </c>
      <c r="N171">
        <v>1011</v>
      </c>
      <c r="O171" t="s">
        <v>461</v>
      </c>
      <c r="P171" t="s">
        <v>461</v>
      </c>
      <c r="Q171">
        <v>1</v>
      </c>
      <c r="W171">
        <v>0</v>
      </c>
      <c r="X171">
        <v>-1718674368</v>
      </c>
      <c r="Y171">
        <v>0.34439999999999998</v>
      </c>
      <c r="AA171">
        <v>0</v>
      </c>
      <c r="AB171">
        <v>111.99</v>
      </c>
      <c r="AC171">
        <v>13.5</v>
      </c>
      <c r="AD171">
        <v>0</v>
      </c>
      <c r="AE171">
        <v>0</v>
      </c>
      <c r="AF171">
        <v>111.99</v>
      </c>
      <c r="AG171">
        <v>13.5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0.41</v>
      </c>
      <c r="AU171" t="s">
        <v>318</v>
      </c>
      <c r="AV171">
        <v>0</v>
      </c>
      <c r="AW171">
        <v>2</v>
      </c>
      <c r="AX171">
        <v>35897386</v>
      </c>
      <c r="AY171">
        <v>1</v>
      </c>
      <c r="AZ171">
        <v>0</v>
      </c>
      <c r="BA171">
        <v>154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Y171*Source!I118</f>
        <v>0.68879999999999997</v>
      </c>
      <c r="CY171">
        <f>AB171</f>
        <v>111.99</v>
      </c>
      <c r="CZ171">
        <f>AF171</f>
        <v>111.99</v>
      </c>
      <c r="DA171">
        <f>AJ171</f>
        <v>1</v>
      </c>
      <c r="DB171">
        <v>0</v>
      </c>
    </row>
    <row r="172" spans="1:106" x14ac:dyDescent="0.2">
      <c r="A172">
        <f>ROW(Source!A118)</f>
        <v>118</v>
      </c>
      <c r="B172">
        <v>35896806</v>
      </c>
      <c r="C172">
        <v>35897373</v>
      </c>
      <c r="D172">
        <v>31520646</v>
      </c>
      <c r="E172">
        <v>1</v>
      </c>
      <c r="F172">
        <v>1</v>
      </c>
      <c r="G172">
        <v>1</v>
      </c>
      <c r="H172">
        <v>2</v>
      </c>
      <c r="I172" t="s">
        <v>473</v>
      </c>
      <c r="J172" t="s">
        <v>474</v>
      </c>
      <c r="K172" t="s">
        <v>475</v>
      </c>
      <c r="L172">
        <v>1368</v>
      </c>
      <c r="N172">
        <v>1011</v>
      </c>
      <c r="O172" t="s">
        <v>461</v>
      </c>
      <c r="P172" t="s">
        <v>461</v>
      </c>
      <c r="Q172">
        <v>1</v>
      </c>
      <c r="W172">
        <v>0</v>
      </c>
      <c r="X172">
        <v>1372534845</v>
      </c>
      <c r="Y172">
        <v>0.34439999999999998</v>
      </c>
      <c r="AA172">
        <v>0</v>
      </c>
      <c r="AB172">
        <v>65.709999999999994</v>
      </c>
      <c r="AC172">
        <v>11.6</v>
      </c>
      <c r="AD172">
        <v>0</v>
      </c>
      <c r="AE172">
        <v>0</v>
      </c>
      <c r="AF172">
        <v>65.709999999999994</v>
      </c>
      <c r="AG172">
        <v>11.6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0.41</v>
      </c>
      <c r="AU172" t="s">
        <v>318</v>
      </c>
      <c r="AV172">
        <v>0</v>
      </c>
      <c r="AW172">
        <v>2</v>
      </c>
      <c r="AX172">
        <v>35897387</v>
      </c>
      <c r="AY172">
        <v>1</v>
      </c>
      <c r="AZ172">
        <v>0</v>
      </c>
      <c r="BA172">
        <v>155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Y172*Source!I118</f>
        <v>0.68879999999999997</v>
      </c>
      <c r="CY172">
        <f>AB172</f>
        <v>65.709999999999994</v>
      </c>
      <c r="CZ172">
        <f>AF172</f>
        <v>65.709999999999994</v>
      </c>
      <c r="DA172">
        <f>AJ172</f>
        <v>1</v>
      </c>
      <c r="DB172">
        <v>0</v>
      </c>
    </row>
    <row r="173" spans="1:106" x14ac:dyDescent="0.2">
      <c r="A173">
        <f>ROW(Source!A118)</f>
        <v>118</v>
      </c>
      <c r="B173">
        <v>35896806</v>
      </c>
      <c r="C173">
        <v>35897373</v>
      </c>
      <c r="D173">
        <v>31520988</v>
      </c>
      <c r="E173">
        <v>1</v>
      </c>
      <c r="F173">
        <v>1</v>
      </c>
      <c r="G173">
        <v>1</v>
      </c>
      <c r="H173">
        <v>2</v>
      </c>
      <c r="I173" t="s">
        <v>561</v>
      </c>
      <c r="J173" t="s">
        <v>562</v>
      </c>
      <c r="K173" t="s">
        <v>563</v>
      </c>
      <c r="L173">
        <v>1368</v>
      </c>
      <c r="N173">
        <v>1011</v>
      </c>
      <c r="O173" t="s">
        <v>461</v>
      </c>
      <c r="P173" t="s">
        <v>461</v>
      </c>
      <c r="Q173">
        <v>1</v>
      </c>
      <c r="W173">
        <v>0</v>
      </c>
      <c r="X173">
        <v>-353815937</v>
      </c>
      <c r="Y173">
        <v>0.87359999999999993</v>
      </c>
      <c r="AA173">
        <v>0</v>
      </c>
      <c r="AB173">
        <v>8.1</v>
      </c>
      <c r="AC173">
        <v>0</v>
      </c>
      <c r="AD173">
        <v>0</v>
      </c>
      <c r="AE173">
        <v>0</v>
      </c>
      <c r="AF173">
        <v>8.1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1.04</v>
      </c>
      <c r="AU173" t="s">
        <v>318</v>
      </c>
      <c r="AV173">
        <v>0</v>
      </c>
      <c r="AW173">
        <v>2</v>
      </c>
      <c r="AX173">
        <v>35897388</v>
      </c>
      <c r="AY173">
        <v>1</v>
      </c>
      <c r="AZ173">
        <v>0</v>
      </c>
      <c r="BA173">
        <v>156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Y173*Source!I118</f>
        <v>1.7471999999999999</v>
      </c>
      <c r="CY173">
        <f>AB173</f>
        <v>8.1</v>
      </c>
      <c r="CZ173">
        <f>AF173</f>
        <v>8.1</v>
      </c>
      <c r="DA173">
        <f>AJ173</f>
        <v>1</v>
      </c>
      <c r="DB173">
        <v>0</v>
      </c>
    </row>
    <row r="174" spans="1:106" x14ac:dyDescent="0.2">
      <c r="A174">
        <f>ROW(Source!A118)</f>
        <v>118</v>
      </c>
      <c r="B174">
        <v>35896806</v>
      </c>
      <c r="C174">
        <v>35897373</v>
      </c>
      <c r="D174">
        <v>31440116</v>
      </c>
      <c r="E174">
        <v>1</v>
      </c>
      <c r="F174">
        <v>1</v>
      </c>
      <c r="G174">
        <v>1</v>
      </c>
      <c r="H174">
        <v>3</v>
      </c>
      <c r="I174" t="s">
        <v>564</v>
      </c>
      <c r="J174" t="s">
        <v>565</v>
      </c>
      <c r="K174" t="s">
        <v>566</v>
      </c>
      <c r="L174">
        <v>1346</v>
      </c>
      <c r="N174">
        <v>1009</v>
      </c>
      <c r="O174" t="s">
        <v>211</v>
      </c>
      <c r="P174" t="s">
        <v>211</v>
      </c>
      <c r="Q174">
        <v>1</v>
      </c>
      <c r="W174">
        <v>0</v>
      </c>
      <c r="X174">
        <v>586013393</v>
      </c>
      <c r="Y174">
        <v>0</v>
      </c>
      <c r="AA174">
        <v>79.38</v>
      </c>
      <c r="AB174">
        <v>0</v>
      </c>
      <c r="AC174">
        <v>0</v>
      </c>
      <c r="AD174">
        <v>0</v>
      </c>
      <c r="AE174">
        <v>10.57</v>
      </c>
      <c r="AF174">
        <v>0</v>
      </c>
      <c r="AG174">
        <v>0</v>
      </c>
      <c r="AH174">
        <v>0</v>
      </c>
      <c r="AI174">
        <v>7.51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0.3</v>
      </c>
      <c r="AU174" t="s">
        <v>301</v>
      </c>
      <c r="AV174">
        <v>0</v>
      </c>
      <c r="AW174">
        <v>2</v>
      </c>
      <c r="AX174">
        <v>35897389</v>
      </c>
      <c r="AY174">
        <v>1</v>
      </c>
      <c r="AZ174">
        <v>0</v>
      </c>
      <c r="BA174">
        <v>157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Y174*Source!I118</f>
        <v>0</v>
      </c>
      <c r="CY174">
        <f>AA174</f>
        <v>79.38</v>
      </c>
      <c r="CZ174">
        <f>AE174</f>
        <v>10.57</v>
      </c>
      <c r="DA174">
        <f>AI174</f>
        <v>7.51</v>
      </c>
      <c r="DB174">
        <v>0</v>
      </c>
    </row>
    <row r="175" spans="1:106" x14ac:dyDescent="0.2">
      <c r="A175">
        <f>ROW(Source!A118)</f>
        <v>118</v>
      </c>
      <c r="B175">
        <v>35896806</v>
      </c>
      <c r="C175">
        <v>35897373</v>
      </c>
      <c r="D175">
        <v>31441306</v>
      </c>
      <c r="E175">
        <v>1</v>
      </c>
      <c r="F175">
        <v>1</v>
      </c>
      <c r="G175">
        <v>1</v>
      </c>
      <c r="H175">
        <v>3</v>
      </c>
      <c r="I175" t="s">
        <v>567</v>
      </c>
      <c r="J175" t="s">
        <v>568</v>
      </c>
      <c r="K175" t="s">
        <v>569</v>
      </c>
      <c r="L175">
        <v>1346</v>
      </c>
      <c r="N175">
        <v>1009</v>
      </c>
      <c r="O175" t="s">
        <v>211</v>
      </c>
      <c r="P175" t="s">
        <v>211</v>
      </c>
      <c r="Q175">
        <v>1</v>
      </c>
      <c r="W175">
        <v>0</v>
      </c>
      <c r="X175">
        <v>103900845</v>
      </c>
      <c r="Y175">
        <v>0</v>
      </c>
      <c r="AA175">
        <v>76.12</v>
      </c>
      <c r="AB175">
        <v>0</v>
      </c>
      <c r="AC175">
        <v>0</v>
      </c>
      <c r="AD175">
        <v>0</v>
      </c>
      <c r="AE175">
        <v>9.0399999999999991</v>
      </c>
      <c r="AF175">
        <v>0</v>
      </c>
      <c r="AG175">
        <v>0</v>
      </c>
      <c r="AH175">
        <v>0</v>
      </c>
      <c r="AI175">
        <v>8.42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0.06</v>
      </c>
      <c r="AU175" t="s">
        <v>301</v>
      </c>
      <c r="AV175">
        <v>0</v>
      </c>
      <c r="AW175">
        <v>2</v>
      </c>
      <c r="AX175">
        <v>35897390</v>
      </c>
      <c r="AY175">
        <v>1</v>
      </c>
      <c r="AZ175">
        <v>0</v>
      </c>
      <c r="BA175">
        <v>158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Y175*Source!I118</f>
        <v>0</v>
      </c>
      <c r="CY175">
        <f>AA175</f>
        <v>76.12</v>
      </c>
      <c r="CZ175">
        <f>AE175</f>
        <v>9.0399999999999991</v>
      </c>
      <c r="DA175">
        <f>AI175</f>
        <v>8.42</v>
      </c>
      <c r="DB175">
        <v>0</v>
      </c>
    </row>
    <row r="176" spans="1:106" x14ac:dyDescent="0.2">
      <c r="A176">
        <f>ROW(Source!A118)</f>
        <v>118</v>
      </c>
      <c r="B176">
        <v>35896806</v>
      </c>
      <c r="C176">
        <v>35897373</v>
      </c>
      <c r="D176">
        <v>31460021</v>
      </c>
      <c r="E176">
        <v>1</v>
      </c>
      <c r="F176">
        <v>1</v>
      </c>
      <c r="G176">
        <v>1</v>
      </c>
      <c r="H176">
        <v>3</v>
      </c>
      <c r="I176" t="s">
        <v>570</v>
      </c>
      <c r="J176" t="s">
        <v>571</v>
      </c>
      <c r="K176" t="s">
        <v>572</v>
      </c>
      <c r="L176">
        <v>1348</v>
      </c>
      <c r="N176">
        <v>1009</v>
      </c>
      <c r="O176" t="s">
        <v>495</v>
      </c>
      <c r="P176" t="s">
        <v>495</v>
      </c>
      <c r="Q176">
        <v>1000</v>
      </c>
      <c r="W176">
        <v>0</v>
      </c>
      <c r="X176">
        <v>426000481</v>
      </c>
      <c r="Y176">
        <v>0</v>
      </c>
      <c r="AA176">
        <v>46345</v>
      </c>
      <c r="AB176">
        <v>0</v>
      </c>
      <c r="AC176">
        <v>0</v>
      </c>
      <c r="AD176">
        <v>0</v>
      </c>
      <c r="AE176">
        <v>11500</v>
      </c>
      <c r="AF176">
        <v>0</v>
      </c>
      <c r="AG176">
        <v>0</v>
      </c>
      <c r="AH176">
        <v>0</v>
      </c>
      <c r="AI176">
        <v>4.03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0.03</v>
      </c>
      <c r="AU176" t="s">
        <v>301</v>
      </c>
      <c r="AV176">
        <v>0</v>
      </c>
      <c r="AW176">
        <v>2</v>
      </c>
      <c r="AX176">
        <v>35897391</v>
      </c>
      <c r="AY176">
        <v>1</v>
      </c>
      <c r="AZ176">
        <v>0</v>
      </c>
      <c r="BA176">
        <v>159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Y176*Source!I118</f>
        <v>0</v>
      </c>
      <c r="CY176">
        <f>AA176</f>
        <v>46345</v>
      </c>
      <c r="CZ176">
        <f>AE176</f>
        <v>11500</v>
      </c>
      <c r="DA176">
        <f>AI176</f>
        <v>4.03</v>
      </c>
      <c r="DB176">
        <v>0</v>
      </c>
    </row>
    <row r="177" spans="1:106" x14ac:dyDescent="0.2">
      <c r="A177">
        <f>ROW(Source!A118)</f>
        <v>118</v>
      </c>
      <c r="B177">
        <v>35896806</v>
      </c>
      <c r="C177">
        <v>35897373</v>
      </c>
      <c r="D177">
        <v>31475211</v>
      </c>
      <c r="E177">
        <v>1</v>
      </c>
      <c r="F177">
        <v>1</v>
      </c>
      <c r="G177">
        <v>1</v>
      </c>
      <c r="H177">
        <v>3</v>
      </c>
      <c r="I177" t="s">
        <v>499</v>
      </c>
      <c r="J177" t="s">
        <v>500</v>
      </c>
      <c r="K177" t="s">
        <v>501</v>
      </c>
      <c r="L177">
        <v>1346</v>
      </c>
      <c r="N177">
        <v>1009</v>
      </c>
      <c r="O177" t="s">
        <v>211</v>
      </c>
      <c r="P177" t="s">
        <v>211</v>
      </c>
      <c r="Q177">
        <v>1</v>
      </c>
      <c r="W177">
        <v>0</v>
      </c>
      <c r="X177">
        <v>210558753</v>
      </c>
      <c r="Y177">
        <v>0</v>
      </c>
      <c r="AA177">
        <v>63.21</v>
      </c>
      <c r="AB177">
        <v>0</v>
      </c>
      <c r="AC177">
        <v>0</v>
      </c>
      <c r="AD177">
        <v>0</v>
      </c>
      <c r="AE177">
        <v>28.6</v>
      </c>
      <c r="AF177">
        <v>0</v>
      </c>
      <c r="AG177">
        <v>0</v>
      </c>
      <c r="AH177">
        <v>0</v>
      </c>
      <c r="AI177">
        <v>2.21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0.05</v>
      </c>
      <c r="AU177" t="s">
        <v>301</v>
      </c>
      <c r="AV177">
        <v>0</v>
      </c>
      <c r="AW177">
        <v>2</v>
      </c>
      <c r="AX177">
        <v>35897392</v>
      </c>
      <c r="AY177">
        <v>1</v>
      </c>
      <c r="AZ177">
        <v>0</v>
      </c>
      <c r="BA177">
        <v>160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Y177*Source!I118</f>
        <v>0</v>
      </c>
      <c r="CY177">
        <f>AA177</f>
        <v>63.21</v>
      </c>
      <c r="CZ177">
        <f>AE177</f>
        <v>28.6</v>
      </c>
      <c r="DA177">
        <f>AI177</f>
        <v>2.21</v>
      </c>
      <c r="DB177">
        <v>0</v>
      </c>
    </row>
    <row r="178" spans="1:106" x14ac:dyDescent="0.2">
      <c r="A178">
        <f>ROW(Source!A118)</f>
        <v>118</v>
      </c>
      <c r="B178">
        <v>35896806</v>
      </c>
      <c r="C178">
        <v>35897373</v>
      </c>
      <c r="D178">
        <v>31435925</v>
      </c>
      <c r="E178">
        <v>17</v>
      </c>
      <c r="F178">
        <v>1</v>
      </c>
      <c r="G178">
        <v>1</v>
      </c>
      <c r="H178">
        <v>3</v>
      </c>
      <c r="I178" t="s">
        <v>480</v>
      </c>
      <c r="J178" t="s">
        <v>3</v>
      </c>
      <c r="K178" t="s">
        <v>481</v>
      </c>
      <c r="L178">
        <v>1374</v>
      </c>
      <c r="N178">
        <v>1013</v>
      </c>
      <c r="O178" t="s">
        <v>482</v>
      </c>
      <c r="P178" t="s">
        <v>482</v>
      </c>
      <c r="Q178">
        <v>1</v>
      </c>
      <c r="W178">
        <v>0</v>
      </c>
      <c r="X178">
        <v>-1731369543</v>
      </c>
      <c r="Y178">
        <v>0</v>
      </c>
      <c r="AA178">
        <v>1</v>
      </c>
      <c r="AB178">
        <v>0</v>
      </c>
      <c r="AC178">
        <v>0</v>
      </c>
      <c r="AD178">
        <v>0</v>
      </c>
      <c r="AE178">
        <v>1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0.92</v>
      </c>
      <c r="AU178" t="s">
        <v>301</v>
      </c>
      <c r="AV178">
        <v>0</v>
      </c>
      <c r="AW178">
        <v>2</v>
      </c>
      <c r="AX178">
        <v>35897393</v>
      </c>
      <c r="AY178">
        <v>1</v>
      </c>
      <c r="AZ178">
        <v>0</v>
      </c>
      <c r="BA178">
        <v>161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Y178*Source!I118</f>
        <v>0</v>
      </c>
      <c r="CY178">
        <f>AA178</f>
        <v>1</v>
      </c>
      <c r="CZ178">
        <f>AE178</f>
        <v>1</v>
      </c>
      <c r="DA178">
        <f>AI178</f>
        <v>1</v>
      </c>
      <c r="DB178">
        <v>0</v>
      </c>
    </row>
    <row r="179" spans="1:106" x14ac:dyDescent="0.2">
      <c r="A179">
        <f>ROW(Source!A119)</f>
        <v>119</v>
      </c>
      <c r="B179">
        <v>35896806</v>
      </c>
      <c r="C179">
        <v>35897394</v>
      </c>
      <c r="D179">
        <v>31709886</v>
      </c>
      <c r="E179">
        <v>1</v>
      </c>
      <c r="F179">
        <v>1</v>
      </c>
      <c r="G179">
        <v>1</v>
      </c>
      <c r="H179">
        <v>1</v>
      </c>
      <c r="I179" t="s">
        <v>478</v>
      </c>
      <c r="J179" t="s">
        <v>3</v>
      </c>
      <c r="K179" t="s">
        <v>479</v>
      </c>
      <c r="L179">
        <v>1191</v>
      </c>
      <c r="N179">
        <v>1013</v>
      </c>
      <c r="O179" t="s">
        <v>455</v>
      </c>
      <c r="P179" t="s">
        <v>455</v>
      </c>
      <c r="Q179">
        <v>1</v>
      </c>
      <c r="W179">
        <v>0</v>
      </c>
      <c r="X179">
        <v>1069510174</v>
      </c>
      <c r="Y179">
        <v>12.700799999999999</v>
      </c>
      <c r="AA179">
        <v>0</v>
      </c>
      <c r="AB179">
        <v>0</v>
      </c>
      <c r="AC179">
        <v>0</v>
      </c>
      <c r="AD179">
        <v>9.6199999999999992</v>
      </c>
      <c r="AE179">
        <v>0</v>
      </c>
      <c r="AF179">
        <v>0</v>
      </c>
      <c r="AG179">
        <v>0</v>
      </c>
      <c r="AH179">
        <v>9.6199999999999992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15.12</v>
      </c>
      <c r="AU179" t="s">
        <v>318</v>
      </c>
      <c r="AV179">
        <v>1</v>
      </c>
      <c r="AW179">
        <v>2</v>
      </c>
      <c r="AX179">
        <v>35897397</v>
      </c>
      <c r="AY179">
        <v>1</v>
      </c>
      <c r="AZ179">
        <v>0</v>
      </c>
      <c r="BA179">
        <v>162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Y179*Source!I119</f>
        <v>1.0160639999999999</v>
      </c>
      <c r="CY179">
        <f>AD179</f>
        <v>9.6199999999999992</v>
      </c>
      <c r="CZ179">
        <f>AH179</f>
        <v>9.6199999999999992</v>
      </c>
      <c r="DA179">
        <f>AL179</f>
        <v>1</v>
      </c>
      <c r="DB179">
        <v>0</v>
      </c>
    </row>
    <row r="180" spans="1:106" x14ac:dyDescent="0.2">
      <c r="A180">
        <f>ROW(Source!A119)</f>
        <v>119</v>
      </c>
      <c r="B180">
        <v>35896806</v>
      </c>
      <c r="C180">
        <v>35897394</v>
      </c>
      <c r="D180">
        <v>31435925</v>
      </c>
      <c r="E180">
        <v>17</v>
      </c>
      <c r="F180">
        <v>1</v>
      </c>
      <c r="G180">
        <v>1</v>
      </c>
      <c r="H180">
        <v>3</v>
      </c>
      <c r="I180" t="s">
        <v>480</v>
      </c>
      <c r="J180" t="s">
        <v>3</v>
      </c>
      <c r="K180" t="s">
        <v>481</v>
      </c>
      <c r="L180">
        <v>1374</v>
      </c>
      <c r="N180">
        <v>1013</v>
      </c>
      <c r="O180" t="s">
        <v>482</v>
      </c>
      <c r="P180" t="s">
        <v>482</v>
      </c>
      <c r="Q180">
        <v>1</v>
      </c>
      <c r="W180">
        <v>0</v>
      </c>
      <c r="X180">
        <v>-1731369543</v>
      </c>
      <c r="Y180">
        <v>0</v>
      </c>
      <c r="AA180">
        <v>1</v>
      </c>
      <c r="AB180">
        <v>0</v>
      </c>
      <c r="AC180">
        <v>0</v>
      </c>
      <c r="AD180">
        <v>0</v>
      </c>
      <c r="AE180">
        <v>1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2.91</v>
      </c>
      <c r="AU180" t="s">
        <v>301</v>
      </c>
      <c r="AV180">
        <v>0</v>
      </c>
      <c r="AW180">
        <v>2</v>
      </c>
      <c r="AX180">
        <v>35897398</v>
      </c>
      <c r="AY180">
        <v>1</v>
      </c>
      <c r="AZ180">
        <v>0</v>
      </c>
      <c r="BA180">
        <v>163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Y180*Source!I119</f>
        <v>0</v>
      </c>
      <c r="CY180">
        <f>AA180</f>
        <v>1</v>
      </c>
      <c r="CZ180">
        <f>AE180</f>
        <v>1</v>
      </c>
      <c r="DA180">
        <f>AI180</f>
        <v>1</v>
      </c>
      <c r="DB180">
        <v>0</v>
      </c>
    </row>
    <row r="181" spans="1:106" x14ac:dyDescent="0.2">
      <c r="A181">
        <f>ROW(Source!A120)</f>
        <v>120</v>
      </c>
      <c r="B181">
        <v>35896806</v>
      </c>
      <c r="C181">
        <v>35897399</v>
      </c>
      <c r="D181">
        <v>31704098</v>
      </c>
      <c r="E181">
        <v>1</v>
      </c>
      <c r="F181">
        <v>1</v>
      </c>
      <c r="G181">
        <v>1</v>
      </c>
      <c r="H181">
        <v>1</v>
      </c>
      <c r="I181" t="s">
        <v>573</v>
      </c>
      <c r="J181" t="s">
        <v>3</v>
      </c>
      <c r="K181" t="s">
        <v>574</v>
      </c>
      <c r="L181">
        <v>1191</v>
      </c>
      <c r="N181">
        <v>1013</v>
      </c>
      <c r="O181" t="s">
        <v>455</v>
      </c>
      <c r="P181" t="s">
        <v>455</v>
      </c>
      <c r="Q181">
        <v>1</v>
      </c>
      <c r="W181">
        <v>0</v>
      </c>
      <c r="X181">
        <v>-400197608</v>
      </c>
      <c r="Y181">
        <v>29.9376</v>
      </c>
      <c r="AA181">
        <v>0</v>
      </c>
      <c r="AB181">
        <v>0</v>
      </c>
      <c r="AC181">
        <v>0</v>
      </c>
      <c r="AD181">
        <v>8.5299999999999994</v>
      </c>
      <c r="AE181">
        <v>0</v>
      </c>
      <c r="AF181">
        <v>0</v>
      </c>
      <c r="AG181">
        <v>0</v>
      </c>
      <c r="AH181">
        <v>8.5299999999999994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35.64</v>
      </c>
      <c r="AU181" t="s">
        <v>318</v>
      </c>
      <c r="AV181">
        <v>1</v>
      </c>
      <c r="AW181">
        <v>2</v>
      </c>
      <c r="AX181">
        <v>35897406</v>
      </c>
      <c r="AY181">
        <v>1</v>
      </c>
      <c r="AZ181">
        <v>0</v>
      </c>
      <c r="BA181">
        <v>164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Y181*Source!I120</f>
        <v>1.49688</v>
      </c>
      <c r="CY181">
        <f>AD181</f>
        <v>8.5299999999999994</v>
      </c>
      <c r="CZ181">
        <f>AH181</f>
        <v>8.5299999999999994</v>
      </c>
      <c r="DA181">
        <f>AL181</f>
        <v>1</v>
      </c>
      <c r="DB181">
        <v>0</v>
      </c>
    </row>
    <row r="182" spans="1:106" x14ac:dyDescent="0.2">
      <c r="A182">
        <f>ROW(Source!A120)</f>
        <v>120</v>
      </c>
      <c r="B182">
        <v>35896806</v>
      </c>
      <c r="C182">
        <v>35897399</v>
      </c>
      <c r="D182">
        <v>31703727</v>
      </c>
      <c r="E182">
        <v>1</v>
      </c>
      <c r="F182">
        <v>1</v>
      </c>
      <c r="G182">
        <v>1</v>
      </c>
      <c r="H182">
        <v>1</v>
      </c>
      <c r="I182" t="s">
        <v>456</v>
      </c>
      <c r="J182" t="s">
        <v>3</v>
      </c>
      <c r="K182" t="s">
        <v>457</v>
      </c>
      <c r="L182">
        <v>1191</v>
      </c>
      <c r="N182">
        <v>1013</v>
      </c>
      <c r="O182" t="s">
        <v>455</v>
      </c>
      <c r="P182" t="s">
        <v>455</v>
      </c>
      <c r="Q182">
        <v>1</v>
      </c>
      <c r="W182">
        <v>0</v>
      </c>
      <c r="X182">
        <v>-1417349443</v>
      </c>
      <c r="Y182">
        <v>22.48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0</v>
      </c>
      <c r="AQ182">
        <v>0</v>
      </c>
      <c r="AR182">
        <v>0</v>
      </c>
      <c r="AS182" t="s">
        <v>3</v>
      </c>
      <c r="AT182">
        <v>22.48</v>
      </c>
      <c r="AU182" t="s">
        <v>3</v>
      </c>
      <c r="AV182">
        <v>2</v>
      </c>
      <c r="AW182">
        <v>2</v>
      </c>
      <c r="AX182">
        <v>35897407</v>
      </c>
      <c r="AY182">
        <v>1</v>
      </c>
      <c r="AZ182">
        <v>2048</v>
      </c>
      <c r="BA182">
        <v>165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Y182*Source!I120</f>
        <v>1.1240000000000001</v>
      </c>
      <c r="CY182">
        <f>AD182</f>
        <v>0</v>
      </c>
      <c r="CZ182">
        <f>AH182</f>
        <v>0</v>
      </c>
      <c r="DA182">
        <f>AL182</f>
        <v>1</v>
      </c>
      <c r="DB182">
        <v>0</v>
      </c>
    </row>
    <row r="183" spans="1:106" x14ac:dyDescent="0.2">
      <c r="A183">
        <f>ROW(Source!A120)</f>
        <v>120</v>
      </c>
      <c r="B183">
        <v>35896806</v>
      </c>
      <c r="C183">
        <v>35897399</v>
      </c>
      <c r="D183">
        <v>31519053</v>
      </c>
      <c r="E183">
        <v>1</v>
      </c>
      <c r="F183">
        <v>1</v>
      </c>
      <c r="G183">
        <v>1</v>
      </c>
      <c r="H183">
        <v>2</v>
      </c>
      <c r="I183" t="s">
        <v>541</v>
      </c>
      <c r="J183" t="s">
        <v>542</v>
      </c>
      <c r="K183" t="s">
        <v>543</v>
      </c>
      <c r="L183">
        <v>1368</v>
      </c>
      <c r="N183">
        <v>1011</v>
      </c>
      <c r="O183" t="s">
        <v>461</v>
      </c>
      <c r="P183" t="s">
        <v>461</v>
      </c>
      <c r="Q183">
        <v>1</v>
      </c>
      <c r="W183">
        <v>0</v>
      </c>
      <c r="X183">
        <v>-742200527</v>
      </c>
      <c r="Y183">
        <v>9.1811999999999987</v>
      </c>
      <c r="AA183">
        <v>0</v>
      </c>
      <c r="AB183">
        <v>138.54</v>
      </c>
      <c r="AC183">
        <v>11.6</v>
      </c>
      <c r="AD183">
        <v>0</v>
      </c>
      <c r="AE183">
        <v>0</v>
      </c>
      <c r="AF183">
        <v>138.54</v>
      </c>
      <c r="AG183">
        <v>11.6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10.93</v>
      </c>
      <c r="AU183" t="s">
        <v>318</v>
      </c>
      <c r="AV183">
        <v>0</v>
      </c>
      <c r="AW183">
        <v>2</v>
      </c>
      <c r="AX183">
        <v>35897408</v>
      </c>
      <c r="AY183">
        <v>1</v>
      </c>
      <c r="AZ183">
        <v>0</v>
      </c>
      <c r="BA183">
        <v>166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Y183*Source!I120</f>
        <v>0.45905999999999997</v>
      </c>
      <c r="CY183">
        <f>AB183</f>
        <v>138.54</v>
      </c>
      <c r="CZ183">
        <f>AF183</f>
        <v>138.54</v>
      </c>
      <c r="DA183">
        <f>AJ183</f>
        <v>1</v>
      </c>
      <c r="DB183">
        <v>0</v>
      </c>
    </row>
    <row r="184" spans="1:106" x14ac:dyDescent="0.2">
      <c r="A184">
        <f>ROW(Source!A120)</f>
        <v>120</v>
      </c>
      <c r="B184">
        <v>35896806</v>
      </c>
      <c r="C184">
        <v>35897399</v>
      </c>
      <c r="D184">
        <v>31520637</v>
      </c>
      <c r="E184">
        <v>1</v>
      </c>
      <c r="F184">
        <v>1</v>
      </c>
      <c r="G184">
        <v>1</v>
      </c>
      <c r="H184">
        <v>2</v>
      </c>
      <c r="I184" t="s">
        <v>575</v>
      </c>
      <c r="J184" t="s">
        <v>576</v>
      </c>
      <c r="K184" t="s">
        <v>577</v>
      </c>
      <c r="L184">
        <v>1368</v>
      </c>
      <c r="N184">
        <v>1011</v>
      </c>
      <c r="O184" t="s">
        <v>461</v>
      </c>
      <c r="P184" t="s">
        <v>461</v>
      </c>
      <c r="Q184">
        <v>1</v>
      </c>
      <c r="W184">
        <v>0</v>
      </c>
      <c r="X184">
        <v>651530509</v>
      </c>
      <c r="Y184">
        <v>9.0215999999999994</v>
      </c>
      <c r="AA184">
        <v>0</v>
      </c>
      <c r="AB184">
        <v>173.51</v>
      </c>
      <c r="AC184">
        <v>13.5</v>
      </c>
      <c r="AD184">
        <v>0</v>
      </c>
      <c r="AE184">
        <v>0</v>
      </c>
      <c r="AF184">
        <v>173.51</v>
      </c>
      <c r="AG184">
        <v>13.5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10.74</v>
      </c>
      <c r="AU184" t="s">
        <v>318</v>
      </c>
      <c r="AV184">
        <v>0</v>
      </c>
      <c r="AW184">
        <v>2</v>
      </c>
      <c r="AX184">
        <v>35897409</v>
      </c>
      <c r="AY184">
        <v>1</v>
      </c>
      <c r="AZ184">
        <v>0</v>
      </c>
      <c r="BA184">
        <v>167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Y184*Source!I120</f>
        <v>0.45107999999999998</v>
      </c>
      <c r="CY184">
        <f>AB184</f>
        <v>173.51</v>
      </c>
      <c r="CZ184">
        <f>AF184</f>
        <v>173.51</v>
      </c>
      <c r="DA184">
        <f>AJ184</f>
        <v>1</v>
      </c>
      <c r="DB184">
        <v>0</v>
      </c>
    </row>
    <row r="185" spans="1:106" x14ac:dyDescent="0.2">
      <c r="A185">
        <f>ROW(Source!A120)</f>
        <v>120</v>
      </c>
      <c r="B185">
        <v>35896806</v>
      </c>
      <c r="C185">
        <v>35897399</v>
      </c>
      <c r="D185">
        <v>31520646</v>
      </c>
      <c r="E185">
        <v>1</v>
      </c>
      <c r="F185">
        <v>1</v>
      </c>
      <c r="G185">
        <v>1</v>
      </c>
      <c r="H185">
        <v>2</v>
      </c>
      <c r="I185" t="s">
        <v>473</v>
      </c>
      <c r="J185" t="s">
        <v>474</v>
      </c>
      <c r="K185" t="s">
        <v>475</v>
      </c>
      <c r="L185">
        <v>1368</v>
      </c>
      <c r="N185">
        <v>1011</v>
      </c>
      <c r="O185" t="s">
        <v>461</v>
      </c>
      <c r="P185" t="s">
        <v>461</v>
      </c>
      <c r="Q185">
        <v>1</v>
      </c>
      <c r="W185">
        <v>0</v>
      </c>
      <c r="X185">
        <v>1372534845</v>
      </c>
      <c r="Y185">
        <v>0.68039999999999989</v>
      </c>
      <c r="AA185">
        <v>0</v>
      </c>
      <c r="AB185">
        <v>65.709999999999994</v>
      </c>
      <c r="AC185">
        <v>11.6</v>
      </c>
      <c r="AD185">
        <v>0</v>
      </c>
      <c r="AE185">
        <v>0</v>
      </c>
      <c r="AF185">
        <v>65.709999999999994</v>
      </c>
      <c r="AG185">
        <v>11.6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0.81</v>
      </c>
      <c r="AU185" t="s">
        <v>318</v>
      </c>
      <c r="AV185">
        <v>0</v>
      </c>
      <c r="AW185">
        <v>2</v>
      </c>
      <c r="AX185">
        <v>35897410</v>
      </c>
      <c r="AY185">
        <v>1</v>
      </c>
      <c r="AZ185">
        <v>0</v>
      </c>
      <c r="BA185">
        <v>168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Y185*Source!I120</f>
        <v>3.4019999999999995E-2</v>
      </c>
      <c r="CY185">
        <f>AB185</f>
        <v>65.709999999999994</v>
      </c>
      <c r="CZ185">
        <f>AF185</f>
        <v>65.709999999999994</v>
      </c>
      <c r="DA185">
        <f>AJ185</f>
        <v>1</v>
      </c>
      <c r="DB185">
        <v>0</v>
      </c>
    </row>
    <row r="186" spans="1:106" x14ac:dyDescent="0.2">
      <c r="A186">
        <f>ROW(Source!A120)</f>
        <v>120</v>
      </c>
      <c r="B186">
        <v>35896806</v>
      </c>
      <c r="C186">
        <v>35897399</v>
      </c>
      <c r="D186">
        <v>31467157</v>
      </c>
      <c r="E186">
        <v>1</v>
      </c>
      <c r="F186">
        <v>1</v>
      </c>
      <c r="G186">
        <v>1</v>
      </c>
      <c r="H186">
        <v>3</v>
      </c>
      <c r="I186" t="s">
        <v>578</v>
      </c>
      <c r="J186" t="s">
        <v>579</v>
      </c>
      <c r="K186" t="s">
        <v>580</v>
      </c>
      <c r="L186">
        <v>1301</v>
      </c>
      <c r="N186">
        <v>1003</v>
      </c>
      <c r="O186" t="s">
        <v>92</v>
      </c>
      <c r="P186" t="s">
        <v>92</v>
      </c>
      <c r="Q186">
        <v>1</v>
      </c>
      <c r="W186">
        <v>0</v>
      </c>
      <c r="X186">
        <v>1321173899</v>
      </c>
      <c r="Y186">
        <v>0</v>
      </c>
      <c r="AA186">
        <v>18.72</v>
      </c>
      <c r="AB186">
        <v>0</v>
      </c>
      <c r="AC186">
        <v>0</v>
      </c>
      <c r="AD186">
        <v>0</v>
      </c>
      <c r="AE186">
        <v>4.17</v>
      </c>
      <c r="AF186">
        <v>0</v>
      </c>
      <c r="AG186">
        <v>0</v>
      </c>
      <c r="AH186">
        <v>0</v>
      </c>
      <c r="AI186">
        <v>4.49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55.9</v>
      </c>
      <c r="AU186" t="s">
        <v>301</v>
      </c>
      <c r="AV186">
        <v>0</v>
      </c>
      <c r="AW186">
        <v>2</v>
      </c>
      <c r="AX186">
        <v>35897413</v>
      </c>
      <c r="AY186">
        <v>1</v>
      </c>
      <c r="AZ186">
        <v>0</v>
      </c>
      <c r="BA186">
        <v>171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Y186*Source!I120</f>
        <v>0</v>
      </c>
      <c r="CY186">
        <f>AA186</f>
        <v>18.72</v>
      </c>
      <c r="CZ186">
        <f>AE186</f>
        <v>4.17</v>
      </c>
      <c r="DA186">
        <f>AI186</f>
        <v>4.49</v>
      </c>
      <c r="DB186">
        <v>0</v>
      </c>
    </row>
    <row r="187" spans="1:106" x14ac:dyDescent="0.2">
      <c r="A187">
        <f>ROW(Source!A121)</f>
        <v>121</v>
      </c>
      <c r="B187">
        <v>35896806</v>
      </c>
      <c r="C187">
        <v>35897414</v>
      </c>
      <c r="D187">
        <v>31704098</v>
      </c>
      <c r="E187">
        <v>1</v>
      </c>
      <c r="F187">
        <v>1</v>
      </c>
      <c r="G187">
        <v>1</v>
      </c>
      <c r="H187">
        <v>1</v>
      </c>
      <c r="I187" t="s">
        <v>573</v>
      </c>
      <c r="J187" t="s">
        <v>3</v>
      </c>
      <c r="K187" t="s">
        <v>574</v>
      </c>
      <c r="L187">
        <v>1191</v>
      </c>
      <c r="N187">
        <v>1013</v>
      </c>
      <c r="O187" t="s">
        <v>455</v>
      </c>
      <c r="P187" t="s">
        <v>455</v>
      </c>
      <c r="Q187">
        <v>1</v>
      </c>
      <c r="W187">
        <v>0</v>
      </c>
      <c r="X187">
        <v>-400197608</v>
      </c>
      <c r="Y187">
        <v>5.9724000000000004</v>
      </c>
      <c r="AA187">
        <v>0</v>
      </c>
      <c r="AB187">
        <v>0</v>
      </c>
      <c r="AC187">
        <v>0</v>
      </c>
      <c r="AD187">
        <v>8.5299999999999994</v>
      </c>
      <c r="AE187">
        <v>0</v>
      </c>
      <c r="AF187">
        <v>0</v>
      </c>
      <c r="AG187">
        <v>0</v>
      </c>
      <c r="AH187">
        <v>8.5299999999999994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7.11</v>
      </c>
      <c r="AU187" t="s">
        <v>318</v>
      </c>
      <c r="AV187">
        <v>1</v>
      </c>
      <c r="AW187">
        <v>2</v>
      </c>
      <c r="AX187">
        <v>35897419</v>
      </c>
      <c r="AY187">
        <v>1</v>
      </c>
      <c r="AZ187">
        <v>0</v>
      </c>
      <c r="BA187">
        <v>172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Y187*Source!I121</f>
        <v>1.79172</v>
      </c>
      <c r="CY187">
        <f>AD187</f>
        <v>8.5299999999999994</v>
      </c>
      <c r="CZ187">
        <f>AH187</f>
        <v>8.5299999999999994</v>
      </c>
      <c r="DA187">
        <f>AL187</f>
        <v>1</v>
      </c>
      <c r="DB187">
        <v>0</v>
      </c>
    </row>
    <row r="188" spans="1:106" x14ac:dyDescent="0.2">
      <c r="A188">
        <f>ROW(Source!A121)</f>
        <v>121</v>
      </c>
      <c r="B188">
        <v>35896806</v>
      </c>
      <c r="C188">
        <v>35897414</v>
      </c>
      <c r="D188">
        <v>31703727</v>
      </c>
      <c r="E188">
        <v>1</v>
      </c>
      <c r="F188">
        <v>1</v>
      </c>
      <c r="G188">
        <v>1</v>
      </c>
      <c r="H188">
        <v>1</v>
      </c>
      <c r="I188" t="s">
        <v>456</v>
      </c>
      <c r="J188" t="s">
        <v>3</v>
      </c>
      <c r="K188" t="s">
        <v>457</v>
      </c>
      <c r="L188">
        <v>1191</v>
      </c>
      <c r="N188">
        <v>1013</v>
      </c>
      <c r="O188" t="s">
        <v>455</v>
      </c>
      <c r="P188" t="s">
        <v>455</v>
      </c>
      <c r="Q188">
        <v>1</v>
      </c>
      <c r="W188">
        <v>0</v>
      </c>
      <c r="X188">
        <v>-1417349443</v>
      </c>
      <c r="Y188">
        <v>0.68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0</v>
      </c>
      <c r="AQ188">
        <v>0</v>
      </c>
      <c r="AR188">
        <v>0</v>
      </c>
      <c r="AS188" t="s">
        <v>3</v>
      </c>
      <c r="AT188">
        <v>0.68</v>
      </c>
      <c r="AU188" t="s">
        <v>3</v>
      </c>
      <c r="AV188">
        <v>2</v>
      </c>
      <c r="AW188">
        <v>2</v>
      </c>
      <c r="AX188">
        <v>35897420</v>
      </c>
      <c r="AY188">
        <v>1</v>
      </c>
      <c r="AZ188">
        <v>2048</v>
      </c>
      <c r="BA188">
        <v>173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Y188*Source!I121</f>
        <v>0.20400000000000001</v>
      </c>
      <c r="CY188">
        <f>AD188</f>
        <v>0</v>
      </c>
      <c r="CZ188">
        <f>AH188</f>
        <v>0</v>
      </c>
      <c r="DA188">
        <f>AL188</f>
        <v>1</v>
      </c>
      <c r="DB188">
        <v>0</v>
      </c>
    </row>
    <row r="189" spans="1:106" x14ac:dyDescent="0.2">
      <c r="A189">
        <f>ROW(Source!A121)</f>
        <v>121</v>
      </c>
      <c r="B189">
        <v>35896806</v>
      </c>
      <c r="C189">
        <v>35897414</v>
      </c>
      <c r="D189">
        <v>31520646</v>
      </c>
      <c r="E189">
        <v>1</v>
      </c>
      <c r="F189">
        <v>1</v>
      </c>
      <c r="G189">
        <v>1</v>
      </c>
      <c r="H189">
        <v>2</v>
      </c>
      <c r="I189" t="s">
        <v>473</v>
      </c>
      <c r="J189" t="s">
        <v>474</v>
      </c>
      <c r="K189" t="s">
        <v>475</v>
      </c>
      <c r="L189">
        <v>1368</v>
      </c>
      <c r="N189">
        <v>1011</v>
      </c>
      <c r="O189" t="s">
        <v>461</v>
      </c>
      <c r="P189" t="s">
        <v>461</v>
      </c>
      <c r="Q189">
        <v>1</v>
      </c>
      <c r="W189">
        <v>0</v>
      </c>
      <c r="X189">
        <v>1372534845</v>
      </c>
      <c r="Y189">
        <v>9.2399999999999996E-2</v>
      </c>
      <c r="AA189">
        <v>0</v>
      </c>
      <c r="AB189">
        <v>65.709999999999994</v>
      </c>
      <c r="AC189">
        <v>11.6</v>
      </c>
      <c r="AD189">
        <v>0</v>
      </c>
      <c r="AE189">
        <v>0</v>
      </c>
      <c r="AF189">
        <v>65.709999999999994</v>
      </c>
      <c r="AG189">
        <v>11.6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0.11</v>
      </c>
      <c r="AU189" t="s">
        <v>318</v>
      </c>
      <c r="AV189">
        <v>0</v>
      </c>
      <c r="AW189">
        <v>2</v>
      </c>
      <c r="AX189">
        <v>35897421</v>
      </c>
      <c r="AY189">
        <v>1</v>
      </c>
      <c r="AZ189">
        <v>0</v>
      </c>
      <c r="BA189">
        <v>174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Y189*Source!I121</f>
        <v>2.7719999999999998E-2</v>
      </c>
      <c r="CY189">
        <f>AB189</f>
        <v>65.709999999999994</v>
      </c>
      <c r="CZ189">
        <f>AF189</f>
        <v>65.709999999999994</v>
      </c>
      <c r="DA189">
        <f>AJ189</f>
        <v>1</v>
      </c>
      <c r="DB189">
        <v>0</v>
      </c>
    </row>
    <row r="190" spans="1:106" x14ac:dyDescent="0.2">
      <c r="A190">
        <f>ROW(Source!A121)</f>
        <v>121</v>
      </c>
      <c r="B190">
        <v>35896806</v>
      </c>
      <c r="C190">
        <v>35897414</v>
      </c>
      <c r="D190">
        <v>31520777</v>
      </c>
      <c r="E190">
        <v>1</v>
      </c>
      <c r="F190">
        <v>1</v>
      </c>
      <c r="G190">
        <v>1</v>
      </c>
      <c r="H190">
        <v>2</v>
      </c>
      <c r="I190" t="s">
        <v>581</v>
      </c>
      <c r="J190" t="s">
        <v>582</v>
      </c>
      <c r="K190" t="s">
        <v>583</v>
      </c>
      <c r="L190">
        <v>1368</v>
      </c>
      <c r="N190">
        <v>1011</v>
      </c>
      <c r="O190" t="s">
        <v>461</v>
      </c>
      <c r="P190" t="s">
        <v>461</v>
      </c>
      <c r="Q190">
        <v>1</v>
      </c>
      <c r="W190">
        <v>0</v>
      </c>
      <c r="X190">
        <v>-315050823</v>
      </c>
      <c r="Y190">
        <v>0.47879999999999995</v>
      </c>
      <c r="AA190">
        <v>0</v>
      </c>
      <c r="AB190">
        <v>22.29</v>
      </c>
      <c r="AC190">
        <v>11.6</v>
      </c>
      <c r="AD190">
        <v>0</v>
      </c>
      <c r="AE190">
        <v>0</v>
      </c>
      <c r="AF190">
        <v>22.29</v>
      </c>
      <c r="AG190">
        <v>11.6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0.56999999999999995</v>
      </c>
      <c r="AU190" t="s">
        <v>318</v>
      </c>
      <c r="AV190">
        <v>0</v>
      </c>
      <c r="AW190">
        <v>2</v>
      </c>
      <c r="AX190">
        <v>35897422</v>
      </c>
      <c r="AY190">
        <v>1</v>
      </c>
      <c r="AZ190">
        <v>0</v>
      </c>
      <c r="BA190">
        <v>175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Y190*Source!I121</f>
        <v>0.14363999999999999</v>
      </c>
      <c r="CY190">
        <f>AB190</f>
        <v>22.29</v>
      </c>
      <c r="CZ190">
        <f>AF190</f>
        <v>22.29</v>
      </c>
      <c r="DA190">
        <f>AJ190</f>
        <v>1</v>
      </c>
      <c r="DB190">
        <v>0</v>
      </c>
    </row>
    <row r="191" spans="1:106" x14ac:dyDescent="0.2">
      <c r="A191">
        <f>ROW(Source!A122)</f>
        <v>122</v>
      </c>
      <c r="B191">
        <v>35896806</v>
      </c>
      <c r="C191">
        <v>35897425</v>
      </c>
      <c r="D191">
        <v>31704098</v>
      </c>
      <c r="E191">
        <v>1</v>
      </c>
      <c r="F191">
        <v>1</v>
      </c>
      <c r="G191">
        <v>1</v>
      </c>
      <c r="H191">
        <v>1</v>
      </c>
      <c r="I191" t="s">
        <v>573</v>
      </c>
      <c r="J191" t="s">
        <v>3</v>
      </c>
      <c r="K191" t="s">
        <v>574</v>
      </c>
      <c r="L191">
        <v>1191</v>
      </c>
      <c r="N191">
        <v>1013</v>
      </c>
      <c r="O191" t="s">
        <v>455</v>
      </c>
      <c r="P191" t="s">
        <v>455</v>
      </c>
      <c r="Q191">
        <v>1</v>
      </c>
      <c r="W191">
        <v>0</v>
      </c>
      <c r="X191">
        <v>-400197608</v>
      </c>
      <c r="Y191">
        <v>2.7803999999999998</v>
      </c>
      <c r="AA191">
        <v>0</v>
      </c>
      <c r="AB191">
        <v>0</v>
      </c>
      <c r="AC191">
        <v>0</v>
      </c>
      <c r="AD191">
        <v>8.5299999999999994</v>
      </c>
      <c r="AE191">
        <v>0</v>
      </c>
      <c r="AF191">
        <v>0</v>
      </c>
      <c r="AG191">
        <v>0</v>
      </c>
      <c r="AH191">
        <v>8.5299999999999994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3.31</v>
      </c>
      <c r="AU191" t="s">
        <v>318</v>
      </c>
      <c r="AV191">
        <v>1</v>
      </c>
      <c r="AW191">
        <v>2</v>
      </c>
      <c r="AX191">
        <v>35897430</v>
      </c>
      <c r="AY191">
        <v>1</v>
      </c>
      <c r="AZ191">
        <v>0</v>
      </c>
      <c r="BA191">
        <v>178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Y191*Source!I122</f>
        <v>0.27804000000000001</v>
      </c>
      <c r="CY191">
        <f>AD191</f>
        <v>8.5299999999999994</v>
      </c>
      <c r="CZ191">
        <f>AH191</f>
        <v>8.5299999999999994</v>
      </c>
      <c r="DA191">
        <f>AL191</f>
        <v>1</v>
      </c>
      <c r="DB191">
        <v>0</v>
      </c>
    </row>
    <row r="192" spans="1:106" x14ac:dyDescent="0.2">
      <c r="A192">
        <f>ROW(Source!A122)</f>
        <v>122</v>
      </c>
      <c r="B192">
        <v>35896806</v>
      </c>
      <c r="C192">
        <v>35897425</v>
      </c>
      <c r="D192">
        <v>31703727</v>
      </c>
      <c r="E192">
        <v>1</v>
      </c>
      <c r="F192">
        <v>1</v>
      </c>
      <c r="G192">
        <v>1</v>
      </c>
      <c r="H192">
        <v>1</v>
      </c>
      <c r="I192" t="s">
        <v>456</v>
      </c>
      <c r="J192" t="s">
        <v>3</v>
      </c>
      <c r="K192" t="s">
        <v>457</v>
      </c>
      <c r="L192">
        <v>1191</v>
      </c>
      <c r="N192">
        <v>1013</v>
      </c>
      <c r="O192" t="s">
        <v>455</v>
      </c>
      <c r="P192" t="s">
        <v>455</v>
      </c>
      <c r="Q192">
        <v>1</v>
      </c>
      <c r="W192">
        <v>0</v>
      </c>
      <c r="X192">
        <v>-1417349443</v>
      </c>
      <c r="Y192">
        <v>0.4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0</v>
      </c>
      <c r="AQ192">
        <v>0</v>
      </c>
      <c r="AR192">
        <v>0</v>
      </c>
      <c r="AS192" t="s">
        <v>3</v>
      </c>
      <c r="AT192">
        <v>0.4</v>
      </c>
      <c r="AU192" t="s">
        <v>3</v>
      </c>
      <c r="AV192">
        <v>2</v>
      </c>
      <c r="AW192">
        <v>2</v>
      </c>
      <c r="AX192">
        <v>35897431</v>
      </c>
      <c r="AY192">
        <v>1</v>
      </c>
      <c r="AZ192">
        <v>2048</v>
      </c>
      <c r="BA192">
        <v>179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Y192*Source!I122</f>
        <v>4.0000000000000008E-2</v>
      </c>
      <c r="CY192">
        <f>AD192</f>
        <v>0</v>
      </c>
      <c r="CZ192">
        <f>AH192</f>
        <v>0</v>
      </c>
      <c r="DA192">
        <f>AL192</f>
        <v>1</v>
      </c>
      <c r="DB192">
        <v>0</v>
      </c>
    </row>
    <row r="193" spans="1:106" x14ac:dyDescent="0.2">
      <c r="A193">
        <f>ROW(Source!A122)</f>
        <v>122</v>
      </c>
      <c r="B193">
        <v>35896806</v>
      </c>
      <c r="C193">
        <v>35897425</v>
      </c>
      <c r="D193">
        <v>31520646</v>
      </c>
      <c r="E193">
        <v>1</v>
      </c>
      <c r="F193">
        <v>1</v>
      </c>
      <c r="G193">
        <v>1</v>
      </c>
      <c r="H193">
        <v>2</v>
      </c>
      <c r="I193" t="s">
        <v>473</v>
      </c>
      <c r="J193" t="s">
        <v>474</v>
      </c>
      <c r="K193" t="s">
        <v>475</v>
      </c>
      <c r="L193">
        <v>1368</v>
      </c>
      <c r="N193">
        <v>1011</v>
      </c>
      <c r="O193" t="s">
        <v>461</v>
      </c>
      <c r="P193" t="s">
        <v>461</v>
      </c>
      <c r="Q193">
        <v>1</v>
      </c>
      <c r="W193">
        <v>0</v>
      </c>
      <c r="X193">
        <v>1372534845</v>
      </c>
      <c r="Y193">
        <v>0.10079999999999999</v>
      </c>
      <c r="AA193">
        <v>0</v>
      </c>
      <c r="AB193">
        <v>65.709999999999994</v>
      </c>
      <c r="AC193">
        <v>11.6</v>
      </c>
      <c r="AD193">
        <v>0</v>
      </c>
      <c r="AE193">
        <v>0</v>
      </c>
      <c r="AF193">
        <v>65.709999999999994</v>
      </c>
      <c r="AG193">
        <v>11.6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0.12</v>
      </c>
      <c r="AU193" t="s">
        <v>318</v>
      </c>
      <c r="AV193">
        <v>0</v>
      </c>
      <c r="AW193">
        <v>2</v>
      </c>
      <c r="AX193">
        <v>35897432</v>
      </c>
      <c r="AY193">
        <v>1</v>
      </c>
      <c r="AZ193">
        <v>0</v>
      </c>
      <c r="BA193">
        <v>180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Y193*Source!I122</f>
        <v>1.0079999999999999E-2</v>
      </c>
      <c r="CY193">
        <f>AB193</f>
        <v>65.709999999999994</v>
      </c>
      <c r="CZ193">
        <f>AF193</f>
        <v>65.709999999999994</v>
      </c>
      <c r="DA193">
        <f>AJ193</f>
        <v>1</v>
      </c>
      <c r="DB193">
        <v>0</v>
      </c>
    </row>
    <row r="194" spans="1:106" x14ac:dyDescent="0.2">
      <c r="A194">
        <f>ROW(Source!A122)</f>
        <v>122</v>
      </c>
      <c r="B194">
        <v>35896806</v>
      </c>
      <c r="C194">
        <v>35897425</v>
      </c>
      <c r="D194">
        <v>31520777</v>
      </c>
      <c r="E194">
        <v>1</v>
      </c>
      <c r="F194">
        <v>1</v>
      </c>
      <c r="G194">
        <v>1</v>
      </c>
      <c r="H194">
        <v>2</v>
      </c>
      <c r="I194" t="s">
        <v>581</v>
      </c>
      <c r="J194" t="s">
        <v>582</v>
      </c>
      <c r="K194" t="s">
        <v>583</v>
      </c>
      <c r="L194">
        <v>1368</v>
      </c>
      <c r="N194">
        <v>1011</v>
      </c>
      <c r="O194" t="s">
        <v>461</v>
      </c>
      <c r="P194" t="s">
        <v>461</v>
      </c>
      <c r="Q194">
        <v>1</v>
      </c>
      <c r="W194">
        <v>0</v>
      </c>
      <c r="X194">
        <v>-315050823</v>
      </c>
      <c r="Y194">
        <v>0.23519999999999999</v>
      </c>
      <c r="AA194">
        <v>0</v>
      </c>
      <c r="AB194">
        <v>22.29</v>
      </c>
      <c r="AC194">
        <v>11.6</v>
      </c>
      <c r="AD194">
        <v>0</v>
      </c>
      <c r="AE194">
        <v>0</v>
      </c>
      <c r="AF194">
        <v>22.29</v>
      </c>
      <c r="AG194">
        <v>11.6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0.28000000000000003</v>
      </c>
      <c r="AU194" t="s">
        <v>318</v>
      </c>
      <c r="AV194">
        <v>0</v>
      </c>
      <c r="AW194">
        <v>2</v>
      </c>
      <c r="AX194">
        <v>35897433</v>
      </c>
      <c r="AY194">
        <v>1</v>
      </c>
      <c r="AZ194">
        <v>0</v>
      </c>
      <c r="BA194">
        <v>181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Y194*Source!I122</f>
        <v>2.3519999999999999E-2</v>
      </c>
      <c r="CY194">
        <f>AB194</f>
        <v>22.29</v>
      </c>
      <c r="CZ194">
        <f>AF194</f>
        <v>22.29</v>
      </c>
      <c r="DA194">
        <f>AJ194</f>
        <v>1</v>
      </c>
      <c r="DB194">
        <v>0</v>
      </c>
    </row>
    <row r="195" spans="1:106" x14ac:dyDescent="0.2">
      <c r="A195">
        <f>ROW(Source!A196)</f>
        <v>196</v>
      </c>
      <c r="B195">
        <v>35896806</v>
      </c>
      <c r="C195">
        <v>35897445</v>
      </c>
      <c r="D195">
        <v>32162297</v>
      </c>
      <c r="E195">
        <v>1</v>
      </c>
      <c r="F195">
        <v>1</v>
      </c>
      <c r="G195">
        <v>1</v>
      </c>
      <c r="H195">
        <v>1</v>
      </c>
      <c r="I195" t="s">
        <v>584</v>
      </c>
      <c r="J195" t="s">
        <v>3</v>
      </c>
      <c r="K195" t="s">
        <v>585</v>
      </c>
      <c r="L195">
        <v>1191</v>
      </c>
      <c r="N195">
        <v>1013</v>
      </c>
      <c r="O195" t="s">
        <v>455</v>
      </c>
      <c r="P195" t="s">
        <v>455</v>
      </c>
      <c r="Q195">
        <v>1</v>
      </c>
      <c r="W195">
        <v>0</v>
      </c>
      <c r="X195">
        <v>-1166887252</v>
      </c>
      <c r="Y195">
        <v>0.49199999999999994</v>
      </c>
      <c r="AA195">
        <v>0</v>
      </c>
      <c r="AB195">
        <v>0</v>
      </c>
      <c r="AC195">
        <v>0</v>
      </c>
      <c r="AD195">
        <v>12.92</v>
      </c>
      <c r="AE195">
        <v>0</v>
      </c>
      <c r="AF195">
        <v>0</v>
      </c>
      <c r="AG195">
        <v>0</v>
      </c>
      <c r="AH195">
        <v>12.92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0.41</v>
      </c>
      <c r="AU195" t="s">
        <v>40</v>
      </c>
      <c r="AV195">
        <v>1</v>
      </c>
      <c r="AW195">
        <v>2</v>
      </c>
      <c r="AX195">
        <v>35897448</v>
      </c>
      <c r="AY195">
        <v>1</v>
      </c>
      <c r="AZ195">
        <v>0</v>
      </c>
      <c r="BA195">
        <v>184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Y195*Source!I196</f>
        <v>13.775999999999998</v>
      </c>
      <c r="CY195">
        <f>AD195</f>
        <v>12.92</v>
      </c>
      <c r="CZ195">
        <f>AH195</f>
        <v>12.92</v>
      </c>
      <c r="DA195">
        <f>AL195</f>
        <v>1</v>
      </c>
      <c r="DB195">
        <v>0</v>
      </c>
    </row>
    <row r="196" spans="1:106" x14ac:dyDescent="0.2">
      <c r="A196">
        <f>ROW(Source!A196)</f>
        <v>196</v>
      </c>
      <c r="B196">
        <v>35896806</v>
      </c>
      <c r="C196">
        <v>35897445</v>
      </c>
      <c r="D196">
        <v>32161334</v>
      </c>
      <c r="E196">
        <v>1</v>
      </c>
      <c r="F196">
        <v>1</v>
      </c>
      <c r="G196">
        <v>1</v>
      </c>
      <c r="H196">
        <v>1</v>
      </c>
      <c r="I196" t="s">
        <v>586</v>
      </c>
      <c r="J196" t="s">
        <v>3</v>
      </c>
      <c r="K196" t="s">
        <v>587</v>
      </c>
      <c r="L196">
        <v>1191</v>
      </c>
      <c r="N196">
        <v>1013</v>
      </c>
      <c r="O196" t="s">
        <v>455</v>
      </c>
      <c r="P196" t="s">
        <v>455</v>
      </c>
      <c r="Q196">
        <v>1</v>
      </c>
      <c r="W196">
        <v>0</v>
      </c>
      <c r="X196">
        <v>1776637054</v>
      </c>
      <c r="Y196">
        <v>0.49199999999999994</v>
      </c>
      <c r="AA196">
        <v>0</v>
      </c>
      <c r="AB196">
        <v>0</v>
      </c>
      <c r="AC196">
        <v>0</v>
      </c>
      <c r="AD196">
        <v>12.69</v>
      </c>
      <c r="AE196">
        <v>0</v>
      </c>
      <c r="AF196">
        <v>0</v>
      </c>
      <c r="AG196">
        <v>0</v>
      </c>
      <c r="AH196">
        <v>12.69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0.41</v>
      </c>
      <c r="AU196" t="s">
        <v>40</v>
      </c>
      <c r="AV196">
        <v>1</v>
      </c>
      <c r="AW196">
        <v>2</v>
      </c>
      <c r="AX196">
        <v>35897449</v>
      </c>
      <c r="AY196">
        <v>1</v>
      </c>
      <c r="AZ196">
        <v>0</v>
      </c>
      <c r="BA196">
        <v>185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Y196*Source!I196</f>
        <v>13.775999999999998</v>
      </c>
      <c r="CY196">
        <f>AD196</f>
        <v>12.69</v>
      </c>
      <c r="CZ196">
        <f>AH196</f>
        <v>12.69</v>
      </c>
      <c r="DA196">
        <f>AL196</f>
        <v>1</v>
      </c>
      <c r="DB196">
        <v>0</v>
      </c>
    </row>
    <row r="197" spans="1:106" x14ac:dyDescent="0.2">
      <c r="A197">
        <f>ROW(Source!A197)</f>
        <v>197</v>
      </c>
      <c r="B197">
        <v>35896806</v>
      </c>
      <c r="C197">
        <v>35897450</v>
      </c>
      <c r="D197">
        <v>32162297</v>
      </c>
      <c r="E197">
        <v>1</v>
      </c>
      <c r="F197">
        <v>1</v>
      </c>
      <c r="G197">
        <v>1</v>
      </c>
      <c r="H197">
        <v>1</v>
      </c>
      <c r="I197" t="s">
        <v>584</v>
      </c>
      <c r="J197" t="s">
        <v>3</v>
      </c>
      <c r="K197" t="s">
        <v>585</v>
      </c>
      <c r="L197">
        <v>1191</v>
      </c>
      <c r="N197">
        <v>1013</v>
      </c>
      <c r="O197" t="s">
        <v>455</v>
      </c>
      <c r="P197" t="s">
        <v>455</v>
      </c>
      <c r="Q197">
        <v>1</v>
      </c>
      <c r="W197">
        <v>0</v>
      </c>
      <c r="X197">
        <v>-1166887252</v>
      </c>
      <c r="Y197">
        <v>0.24960000000000002</v>
      </c>
      <c r="AA197">
        <v>0</v>
      </c>
      <c r="AB197">
        <v>0</v>
      </c>
      <c r="AC197">
        <v>0</v>
      </c>
      <c r="AD197">
        <v>12.92</v>
      </c>
      <c r="AE197">
        <v>0</v>
      </c>
      <c r="AF197">
        <v>0</v>
      </c>
      <c r="AG197">
        <v>0</v>
      </c>
      <c r="AH197">
        <v>12.92</v>
      </c>
      <c r="AI197">
        <v>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0.16</v>
      </c>
      <c r="AU197" t="s">
        <v>386</v>
      </c>
      <c r="AV197">
        <v>1</v>
      </c>
      <c r="AW197">
        <v>2</v>
      </c>
      <c r="AX197">
        <v>35897453</v>
      </c>
      <c r="AY197">
        <v>1</v>
      </c>
      <c r="AZ197">
        <v>0</v>
      </c>
      <c r="BA197">
        <v>186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Y197*Source!I197</f>
        <v>1.7472000000000001</v>
      </c>
      <c r="CY197">
        <f>AD197</f>
        <v>12.92</v>
      </c>
      <c r="CZ197">
        <f>AH197</f>
        <v>12.92</v>
      </c>
      <c r="DA197">
        <f>AL197</f>
        <v>1</v>
      </c>
      <c r="DB197">
        <v>0</v>
      </c>
    </row>
    <row r="198" spans="1:106" x14ac:dyDescent="0.2">
      <c r="A198">
        <f>ROW(Source!A197)</f>
        <v>197</v>
      </c>
      <c r="B198">
        <v>35896806</v>
      </c>
      <c r="C198">
        <v>35897450</v>
      </c>
      <c r="D198">
        <v>32161334</v>
      </c>
      <c r="E198">
        <v>1</v>
      </c>
      <c r="F198">
        <v>1</v>
      </c>
      <c r="G198">
        <v>1</v>
      </c>
      <c r="H198">
        <v>1</v>
      </c>
      <c r="I198" t="s">
        <v>586</v>
      </c>
      <c r="J198" t="s">
        <v>3</v>
      </c>
      <c r="K198" t="s">
        <v>587</v>
      </c>
      <c r="L198">
        <v>1191</v>
      </c>
      <c r="N198">
        <v>1013</v>
      </c>
      <c r="O198" t="s">
        <v>455</v>
      </c>
      <c r="P198" t="s">
        <v>455</v>
      </c>
      <c r="Q198">
        <v>1</v>
      </c>
      <c r="W198">
        <v>0</v>
      </c>
      <c r="X198">
        <v>1776637054</v>
      </c>
      <c r="Y198">
        <v>0.24960000000000002</v>
      </c>
      <c r="AA198">
        <v>0</v>
      </c>
      <c r="AB198">
        <v>0</v>
      </c>
      <c r="AC198">
        <v>0</v>
      </c>
      <c r="AD198">
        <v>12.69</v>
      </c>
      <c r="AE198">
        <v>0</v>
      </c>
      <c r="AF198">
        <v>0</v>
      </c>
      <c r="AG198">
        <v>0</v>
      </c>
      <c r="AH198">
        <v>12.69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0.16</v>
      </c>
      <c r="AU198" t="s">
        <v>386</v>
      </c>
      <c r="AV198">
        <v>1</v>
      </c>
      <c r="AW198">
        <v>2</v>
      </c>
      <c r="AX198">
        <v>35897454</v>
      </c>
      <c r="AY198">
        <v>1</v>
      </c>
      <c r="AZ198">
        <v>0</v>
      </c>
      <c r="BA198">
        <v>187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Y198*Source!I197</f>
        <v>1.7472000000000001</v>
      </c>
      <c r="CY198">
        <f>AD198</f>
        <v>12.69</v>
      </c>
      <c r="CZ198">
        <f>AH198</f>
        <v>12.69</v>
      </c>
      <c r="DA198">
        <f>AL198</f>
        <v>1</v>
      </c>
      <c r="DB19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ROW(Source!A30)</f>
        <v>30</v>
      </c>
      <c r="B1">
        <v>35897041</v>
      </c>
      <c r="C1">
        <v>35897034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453</v>
      </c>
      <c r="J1" t="s">
        <v>3</v>
      </c>
      <c r="K1" t="s">
        <v>454</v>
      </c>
      <c r="L1">
        <v>1191</v>
      </c>
      <c r="N1">
        <v>1013</v>
      </c>
      <c r="O1" t="s">
        <v>455</v>
      </c>
      <c r="P1" t="s">
        <v>455</v>
      </c>
      <c r="Q1">
        <v>1</v>
      </c>
      <c r="X1">
        <v>139.52000000000001</v>
      </c>
      <c r="Y1">
        <v>0</v>
      </c>
      <c r="Z1">
        <v>0</v>
      </c>
      <c r="AA1">
        <v>0</v>
      </c>
      <c r="AB1">
        <v>8.3800000000000008</v>
      </c>
      <c r="AC1">
        <v>0</v>
      </c>
      <c r="AD1">
        <v>1</v>
      </c>
      <c r="AE1">
        <v>1</v>
      </c>
      <c r="AF1" t="s">
        <v>40</v>
      </c>
      <c r="AG1">
        <v>167.42400000000001</v>
      </c>
      <c r="AH1">
        <v>2</v>
      </c>
      <c r="AI1">
        <v>35897035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35897042</v>
      </c>
      <c r="C2">
        <v>35897034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456</v>
      </c>
      <c r="J2" t="s">
        <v>3</v>
      </c>
      <c r="K2" t="s">
        <v>457</v>
      </c>
      <c r="L2">
        <v>1191</v>
      </c>
      <c r="N2">
        <v>1013</v>
      </c>
      <c r="O2" t="s">
        <v>455</v>
      </c>
      <c r="P2" t="s">
        <v>455</v>
      </c>
      <c r="Q2">
        <v>1</v>
      </c>
      <c r="X2">
        <v>34.39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40</v>
      </c>
      <c r="AG2">
        <v>41.268000000000001</v>
      </c>
      <c r="AH2">
        <v>2</v>
      </c>
      <c r="AI2">
        <v>35897036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35897043</v>
      </c>
      <c r="C3">
        <v>35897034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458</v>
      </c>
      <c r="J3" t="s">
        <v>459</v>
      </c>
      <c r="K3" t="s">
        <v>460</v>
      </c>
      <c r="L3">
        <v>1368</v>
      </c>
      <c r="N3">
        <v>1011</v>
      </c>
      <c r="O3" t="s">
        <v>461</v>
      </c>
      <c r="P3" t="s">
        <v>461</v>
      </c>
      <c r="Q3">
        <v>1</v>
      </c>
      <c r="X3">
        <v>0.66</v>
      </c>
      <c r="Y3">
        <v>0</v>
      </c>
      <c r="Z3">
        <v>123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40</v>
      </c>
      <c r="AG3">
        <v>0.79200000000000004</v>
      </c>
      <c r="AH3">
        <v>2</v>
      </c>
      <c r="AI3">
        <v>35897037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35897044</v>
      </c>
      <c r="C4">
        <v>35897034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462</v>
      </c>
      <c r="J4" t="s">
        <v>463</v>
      </c>
      <c r="K4" t="s">
        <v>464</v>
      </c>
      <c r="L4">
        <v>1368</v>
      </c>
      <c r="N4">
        <v>1011</v>
      </c>
      <c r="O4" t="s">
        <v>461</v>
      </c>
      <c r="P4" t="s">
        <v>461</v>
      </c>
      <c r="Q4">
        <v>1</v>
      </c>
      <c r="X4">
        <v>33.65</v>
      </c>
      <c r="Y4">
        <v>0</v>
      </c>
      <c r="Z4">
        <v>111.99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40</v>
      </c>
      <c r="AG4">
        <v>40.379999999999995</v>
      </c>
      <c r="AH4">
        <v>2</v>
      </c>
      <c r="AI4">
        <v>35897038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35897045</v>
      </c>
      <c r="C5">
        <v>35897034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465</v>
      </c>
      <c r="J5" t="s">
        <v>466</v>
      </c>
      <c r="K5" t="s">
        <v>467</v>
      </c>
      <c r="L5">
        <v>1368</v>
      </c>
      <c r="N5">
        <v>1011</v>
      </c>
      <c r="O5" t="s">
        <v>461</v>
      </c>
      <c r="P5" t="s">
        <v>461</v>
      </c>
      <c r="Q5">
        <v>1</v>
      </c>
      <c r="X5">
        <v>0.08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40</v>
      </c>
      <c r="AG5">
        <v>9.6000000000000002E-2</v>
      </c>
      <c r="AH5">
        <v>2</v>
      </c>
      <c r="AI5">
        <v>35897039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35897046</v>
      </c>
      <c r="C6">
        <v>35897034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83</v>
      </c>
      <c r="J6" t="s">
        <v>85</v>
      </c>
      <c r="K6" t="s">
        <v>84</v>
      </c>
      <c r="L6">
        <v>1339</v>
      </c>
      <c r="N6">
        <v>1007</v>
      </c>
      <c r="O6" t="s">
        <v>50</v>
      </c>
      <c r="P6" t="s">
        <v>50</v>
      </c>
      <c r="Q6">
        <v>1</v>
      </c>
      <c r="X6">
        <v>1.18</v>
      </c>
      <c r="Y6">
        <v>55.26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1.18</v>
      </c>
      <c r="AH6">
        <v>2</v>
      </c>
      <c r="AI6">
        <v>35897040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35897047</v>
      </c>
      <c r="C7">
        <v>35897034</v>
      </c>
      <c r="D7">
        <v>31433206</v>
      </c>
      <c r="E7">
        <v>17</v>
      </c>
      <c r="F7">
        <v>1</v>
      </c>
      <c r="G7">
        <v>1</v>
      </c>
      <c r="H7">
        <v>3</v>
      </c>
      <c r="I7" t="s">
        <v>588</v>
      </c>
      <c r="J7" t="s">
        <v>3</v>
      </c>
      <c r="K7" t="s">
        <v>589</v>
      </c>
      <c r="L7">
        <v>1339</v>
      </c>
      <c r="N7">
        <v>1007</v>
      </c>
      <c r="O7" t="s">
        <v>50</v>
      </c>
      <c r="P7" t="s">
        <v>50</v>
      </c>
      <c r="Q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 t="s">
        <v>3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35897056</v>
      </c>
      <c r="C8">
        <v>35897049</v>
      </c>
      <c r="D8">
        <v>31705604</v>
      </c>
      <c r="E8">
        <v>1</v>
      </c>
      <c r="F8">
        <v>1</v>
      </c>
      <c r="G8">
        <v>1</v>
      </c>
      <c r="H8">
        <v>1</v>
      </c>
      <c r="I8" t="s">
        <v>468</v>
      </c>
      <c r="J8" t="s">
        <v>3</v>
      </c>
      <c r="K8" t="s">
        <v>469</v>
      </c>
      <c r="L8">
        <v>1191</v>
      </c>
      <c r="N8">
        <v>1013</v>
      </c>
      <c r="O8" t="s">
        <v>455</v>
      </c>
      <c r="P8" t="s">
        <v>455</v>
      </c>
      <c r="Q8">
        <v>1</v>
      </c>
      <c r="X8">
        <v>38.26</v>
      </c>
      <c r="Y8">
        <v>0</v>
      </c>
      <c r="Z8">
        <v>0</v>
      </c>
      <c r="AA8">
        <v>0</v>
      </c>
      <c r="AB8">
        <v>8.24</v>
      </c>
      <c r="AC8">
        <v>0</v>
      </c>
      <c r="AD8">
        <v>1</v>
      </c>
      <c r="AE8">
        <v>1</v>
      </c>
      <c r="AF8" t="s">
        <v>40</v>
      </c>
      <c r="AG8">
        <v>45.911999999999999</v>
      </c>
      <c r="AH8">
        <v>2</v>
      </c>
      <c r="AI8">
        <v>35897050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35897057</v>
      </c>
      <c r="C9">
        <v>35897049</v>
      </c>
      <c r="D9">
        <v>31703727</v>
      </c>
      <c r="E9">
        <v>1</v>
      </c>
      <c r="F9">
        <v>1</v>
      </c>
      <c r="G9">
        <v>1</v>
      </c>
      <c r="H9">
        <v>1</v>
      </c>
      <c r="I9" t="s">
        <v>456</v>
      </c>
      <c r="J9" t="s">
        <v>3</v>
      </c>
      <c r="K9" t="s">
        <v>457</v>
      </c>
      <c r="L9">
        <v>1191</v>
      </c>
      <c r="N9">
        <v>1013</v>
      </c>
      <c r="O9" t="s">
        <v>455</v>
      </c>
      <c r="P9" t="s">
        <v>455</v>
      </c>
      <c r="Q9">
        <v>1</v>
      </c>
      <c r="X9">
        <v>29.58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40</v>
      </c>
      <c r="AG9">
        <v>35.495999999999995</v>
      </c>
      <c r="AH9">
        <v>2</v>
      </c>
      <c r="AI9">
        <v>35897051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35897058</v>
      </c>
      <c r="C10">
        <v>35897049</v>
      </c>
      <c r="D10">
        <v>31518461</v>
      </c>
      <c r="E10">
        <v>1</v>
      </c>
      <c r="F10">
        <v>1</v>
      </c>
      <c r="G10">
        <v>1</v>
      </c>
      <c r="H10">
        <v>2</v>
      </c>
      <c r="I10" t="s">
        <v>458</v>
      </c>
      <c r="J10" t="s">
        <v>459</v>
      </c>
      <c r="K10" t="s">
        <v>460</v>
      </c>
      <c r="L10">
        <v>1368</v>
      </c>
      <c r="N10">
        <v>1011</v>
      </c>
      <c r="O10" t="s">
        <v>461</v>
      </c>
      <c r="P10" t="s">
        <v>461</v>
      </c>
      <c r="Q10">
        <v>1</v>
      </c>
      <c r="X10">
        <v>0.31</v>
      </c>
      <c r="Y10">
        <v>0</v>
      </c>
      <c r="Z10">
        <v>123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40</v>
      </c>
      <c r="AG10">
        <v>0.372</v>
      </c>
      <c r="AH10">
        <v>2</v>
      </c>
      <c r="AI10">
        <v>35897052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35897059</v>
      </c>
      <c r="C11">
        <v>35897049</v>
      </c>
      <c r="D11">
        <v>31519244</v>
      </c>
      <c r="E11">
        <v>1</v>
      </c>
      <c r="F11">
        <v>1</v>
      </c>
      <c r="G11">
        <v>1</v>
      </c>
      <c r="H11">
        <v>2</v>
      </c>
      <c r="I11" t="s">
        <v>462</v>
      </c>
      <c r="J11" t="s">
        <v>463</v>
      </c>
      <c r="K11" t="s">
        <v>464</v>
      </c>
      <c r="L11">
        <v>1368</v>
      </c>
      <c r="N11">
        <v>1011</v>
      </c>
      <c r="O11" t="s">
        <v>461</v>
      </c>
      <c r="P11" t="s">
        <v>461</v>
      </c>
      <c r="Q11">
        <v>1</v>
      </c>
      <c r="X11">
        <v>15.14</v>
      </c>
      <c r="Y11">
        <v>0</v>
      </c>
      <c r="Z11">
        <v>111.99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40</v>
      </c>
      <c r="AG11">
        <v>18.167999999999999</v>
      </c>
      <c r="AH11">
        <v>2</v>
      </c>
      <c r="AI11">
        <v>35897053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35897060</v>
      </c>
      <c r="C12">
        <v>35897049</v>
      </c>
      <c r="D12">
        <v>31520575</v>
      </c>
      <c r="E12">
        <v>1</v>
      </c>
      <c r="F12">
        <v>1</v>
      </c>
      <c r="G12">
        <v>1</v>
      </c>
      <c r="H12">
        <v>2</v>
      </c>
      <c r="I12" t="s">
        <v>470</v>
      </c>
      <c r="J12" t="s">
        <v>471</v>
      </c>
      <c r="K12" t="s">
        <v>472</v>
      </c>
      <c r="L12">
        <v>1368</v>
      </c>
      <c r="N12">
        <v>1011</v>
      </c>
      <c r="O12" t="s">
        <v>461</v>
      </c>
      <c r="P12" t="s">
        <v>461</v>
      </c>
      <c r="Q12">
        <v>1</v>
      </c>
      <c r="X12">
        <v>0.4</v>
      </c>
      <c r="Y12">
        <v>0</v>
      </c>
      <c r="Z12">
        <v>110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40</v>
      </c>
      <c r="AG12">
        <v>0.48</v>
      </c>
      <c r="AH12">
        <v>2</v>
      </c>
      <c r="AI12">
        <v>35897054</v>
      </c>
      <c r="AJ12">
        <v>11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35897061</v>
      </c>
      <c r="C13">
        <v>35897049</v>
      </c>
      <c r="D13">
        <v>31520646</v>
      </c>
      <c r="E13">
        <v>1</v>
      </c>
      <c r="F13">
        <v>1</v>
      </c>
      <c r="G13">
        <v>1</v>
      </c>
      <c r="H13">
        <v>2</v>
      </c>
      <c r="I13" t="s">
        <v>473</v>
      </c>
      <c r="J13" t="s">
        <v>474</v>
      </c>
      <c r="K13" t="s">
        <v>475</v>
      </c>
      <c r="L13">
        <v>1368</v>
      </c>
      <c r="N13">
        <v>1011</v>
      </c>
      <c r="O13" t="s">
        <v>461</v>
      </c>
      <c r="P13" t="s">
        <v>461</v>
      </c>
      <c r="Q13">
        <v>1</v>
      </c>
      <c r="X13">
        <v>13.73</v>
      </c>
      <c r="Y13">
        <v>0</v>
      </c>
      <c r="Z13">
        <v>65.709999999999994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40</v>
      </c>
      <c r="AG13">
        <v>16.475999999999999</v>
      </c>
      <c r="AH13">
        <v>2</v>
      </c>
      <c r="AI13">
        <v>35897055</v>
      </c>
      <c r="AJ13">
        <v>12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35897065</v>
      </c>
      <c r="C14">
        <v>35897063</v>
      </c>
      <c r="D14">
        <v>31703848</v>
      </c>
      <c r="E14">
        <v>1</v>
      </c>
      <c r="F14">
        <v>1</v>
      </c>
      <c r="G14">
        <v>1</v>
      </c>
      <c r="H14">
        <v>1</v>
      </c>
      <c r="I14" t="s">
        <v>476</v>
      </c>
      <c r="J14" t="s">
        <v>3</v>
      </c>
      <c r="K14" t="s">
        <v>477</v>
      </c>
      <c r="L14">
        <v>1191</v>
      </c>
      <c r="N14">
        <v>1013</v>
      </c>
      <c r="O14" t="s">
        <v>455</v>
      </c>
      <c r="P14" t="s">
        <v>455</v>
      </c>
      <c r="Q14">
        <v>1</v>
      </c>
      <c r="X14">
        <v>154</v>
      </c>
      <c r="Y14">
        <v>0</v>
      </c>
      <c r="Z14">
        <v>0</v>
      </c>
      <c r="AA14">
        <v>0</v>
      </c>
      <c r="AB14">
        <v>7.8</v>
      </c>
      <c r="AC14">
        <v>0</v>
      </c>
      <c r="AD14">
        <v>1</v>
      </c>
      <c r="AE14">
        <v>1</v>
      </c>
      <c r="AF14" t="s">
        <v>40</v>
      </c>
      <c r="AG14">
        <v>184.79999999999998</v>
      </c>
      <c r="AH14">
        <v>2</v>
      </c>
      <c r="AI14">
        <v>35897064</v>
      </c>
      <c r="AJ14">
        <v>13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35897071</v>
      </c>
      <c r="C15">
        <v>35897066</v>
      </c>
      <c r="D15">
        <v>31709886</v>
      </c>
      <c r="E15">
        <v>1</v>
      </c>
      <c r="F15">
        <v>1</v>
      </c>
      <c r="G15">
        <v>1</v>
      </c>
      <c r="H15">
        <v>1</v>
      </c>
      <c r="I15" t="s">
        <v>478</v>
      </c>
      <c r="J15" t="s">
        <v>3</v>
      </c>
      <c r="K15" t="s">
        <v>479</v>
      </c>
      <c r="L15">
        <v>1191</v>
      </c>
      <c r="N15">
        <v>1013</v>
      </c>
      <c r="O15" t="s">
        <v>455</v>
      </c>
      <c r="P15" t="s">
        <v>455</v>
      </c>
      <c r="Q15">
        <v>1</v>
      </c>
      <c r="X15">
        <v>5.3</v>
      </c>
      <c r="Y15">
        <v>0</v>
      </c>
      <c r="Z15">
        <v>0</v>
      </c>
      <c r="AA15">
        <v>0</v>
      </c>
      <c r="AB15">
        <v>9.6199999999999992</v>
      </c>
      <c r="AC15">
        <v>0</v>
      </c>
      <c r="AD15">
        <v>1</v>
      </c>
      <c r="AE15">
        <v>1</v>
      </c>
      <c r="AF15" t="s">
        <v>40</v>
      </c>
      <c r="AG15">
        <v>6.3599999999999994</v>
      </c>
      <c r="AH15">
        <v>2</v>
      </c>
      <c r="AI15">
        <v>35897067</v>
      </c>
      <c r="AJ15">
        <v>14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35897072</v>
      </c>
      <c r="C16">
        <v>35897066</v>
      </c>
      <c r="D16">
        <v>31703727</v>
      </c>
      <c r="E16">
        <v>1</v>
      </c>
      <c r="F16">
        <v>1</v>
      </c>
      <c r="G16">
        <v>1</v>
      </c>
      <c r="H16">
        <v>1</v>
      </c>
      <c r="I16" t="s">
        <v>456</v>
      </c>
      <c r="J16" t="s">
        <v>3</v>
      </c>
      <c r="K16" t="s">
        <v>457</v>
      </c>
      <c r="L16">
        <v>1191</v>
      </c>
      <c r="N16">
        <v>1013</v>
      </c>
      <c r="O16" t="s">
        <v>455</v>
      </c>
      <c r="P16" t="s">
        <v>455</v>
      </c>
      <c r="Q16">
        <v>1</v>
      </c>
      <c r="X16">
        <v>3.9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2</v>
      </c>
      <c r="AF16" t="s">
        <v>40</v>
      </c>
      <c r="AG16">
        <v>4.68</v>
      </c>
      <c r="AH16">
        <v>2</v>
      </c>
      <c r="AI16">
        <v>35897068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35897073</v>
      </c>
      <c r="C17">
        <v>35897066</v>
      </c>
      <c r="D17">
        <v>31520646</v>
      </c>
      <c r="E17">
        <v>1</v>
      </c>
      <c r="F17">
        <v>1</v>
      </c>
      <c r="G17">
        <v>1</v>
      </c>
      <c r="H17">
        <v>2</v>
      </c>
      <c r="I17" t="s">
        <v>473</v>
      </c>
      <c r="J17" t="s">
        <v>474</v>
      </c>
      <c r="K17" t="s">
        <v>475</v>
      </c>
      <c r="L17">
        <v>1368</v>
      </c>
      <c r="N17">
        <v>1011</v>
      </c>
      <c r="O17" t="s">
        <v>461</v>
      </c>
      <c r="P17" t="s">
        <v>461</v>
      </c>
      <c r="Q17">
        <v>1</v>
      </c>
      <c r="X17">
        <v>3.9</v>
      </c>
      <c r="Y17">
        <v>0</v>
      </c>
      <c r="Z17">
        <v>65.709999999999994</v>
      </c>
      <c r="AA17">
        <v>11.6</v>
      </c>
      <c r="AB17">
        <v>0</v>
      </c>
      <c r="AC17">
        <v>0</v>
      </c>
      <c r="AD17">
        <v>1</v>
      </c>
      <c r="AE17">
        <v>0</v>
      </c>
      <c r="AF17" t="s">
        <v>40</v>
      </c>
      <c r="AG17">
        <v>4.68</v>
      </c>
      <c r="AH17">
        <v>2</v>
      </c>
      <c r="AI17">
        <v>35897069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35897074</v>
      </c>
      <c r="C18">
        <v>35897066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480</v>
      </c>
      <c r="J18" t="s">
        <v>3</v>
      </c>
      <c r="K18" t="s">
        <v>481</v>
      </c>
      <c r="L18">
        <v>1374</v>
      </c>
      <c r="N18">
        <v>1013</v>
      </c>
      <c r="O18" t="s">
        <v>482</v>
      </c>
      <c r="P18" t="s">
        <v>482</v>
      </c>
      <c r="Q18">
        <v>1</v>
      </c>
      <c r="X18">
        <v>1.02</v>
      </c>
      <c r="Y18">
        <v>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1.02</v>
      </c>
      <c r="AH18">
        <v>2</v>
      </c>
      <c r="AI18">
        <v>35897070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35897080</v>
      </c>
      <c r="C19">
        <v>35897075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478</v>
      </c>
      <c r="J19" t="s">
        <v>3</v>
      </c>
      <c r="K19" t="s">
        <v>479</v>
      </c>
      <c r="L19">
        <v>1191</v>
      </c>
      <c r="N19">
        <v>1013</v>
      </c>
      <c r="O19" t="s">
        <v>455</v>
      </c>
      <c r="P19" t="s">
        <v>455</v>
      </c>
      <c r="Q19">
        <v>1</v>
      </c>
      <c r="X19">
        <v>1.99</v>
      </c>
      <c r="Y19">
        <v>0</v>
      </c>
      <c r="Z19">
        <v>0</v>
      </c>
      <c r="AA19">
        <v>0</v>
      </c>
      <c r="AB19">
        <v>9.6199999999999992</v>
      </c>
      <c r="AC19">
        <v>0</v>
      </c>
      <c r="AD19">
        <v>1</v>
      </c>
      <c r="AE19">
        <v>1</v>
      </c>
      <c r="AF19" t="s">
        <v>40</v>
      </c>
      <c r="AG19">
        <v>2.3879999999999999</v>
      </c>
      <c r="AH19">
        <v>2</v>
      </c>
      <c r="AI19">
        <v>35897076</v>
      </c>
      <c r="AJ19">
        <v>18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35897081</v>
      </c>
      <c r="C20">
        <v>35897075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456</v>
      </c>
      <c r="J20" t="s">
        <v>3</v>
      </c>
      <c r="K20" t="s">
        <v>457</v>
      </c>
      <c r="L20">
        <v>1191</v>
      </c>
      <c r="N20">
        <v>1013</v>
      </c>
      <c r="O20" t="s">
        <v>455</v>
      </c>
      <c r="P20" t="s">
        <v>455</v>
      </c>
      <c r="Q20">
        <v>1</v>
      </c>
      <c r="X20">
        <v>0.08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40</v>
      </c>
      <c r="AG20">
        <v>9.6000000000000002E-2</v>
      </c>
      <c r="AH20">
        <v>2</v>
      </c>
      <c r="AI20">
        <v>35897077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35897082</v>
      </c>
      <c r="C21">
        <v>35897075</v>
      </c>
      <c r="D21">
        <v>31520646</v>
      </c>
      <c r="E21">
        <v>1</v>
      </c>
      <c r="F21">
        <v>1</v>
      </c>
      <c r="G21">
        <v>1</v>
      </c>
      <c r="H21">
        <v>2</v>
      </c>
      <c r="I21" t="s">
        <v>473</v>
      </c>
      <c r="J21" t="s">
        <v>474</v>
      </c>
      <c r="K21" t="s">
        <v>475</v>
      </c>
      <c r="L21">
        <v>1368</v>
      </c>
      <c r="N21">
        <v>1011</v>
      </c>
      <c r="O21" t="s">
        <v>461</v>
      </c>
      <c r="P21" t="s">
        <v>461</v>
      </c>
      <c r="Q21">
        <v>1</v>
      </c>
      <c r="X21">
        <v>0.08</v>
      </c>
      <c r="Y21">
        <v>0</v>
      </c>
      <c r="Z21">
        <v>65.709999999999994</v>
      </c>
      <c r="AA21">
        <v>11.6</v>
      </c>
      <c r="AB21">
        <v>0</v>
      </c>
      <c r="AC21">
        <v>0</v>
      </c>
      <c r="AD21">
        <v>1</v>
      </c>
      <c r="AE21">
        <v>0</v>
      </c>
      <c r="AF21" t="s">
        <v>40</v>
      </c>
      <c r="AG21">
        <v>9.6000000000000002E-2</v>
      </c>
      <c r="AH21">
        <v>2</v>
      </c>
      <c r="AI21">
        <v>35897078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35897083</v>
      </c>
      <c r="C22">
        <v>35897075</v>
      </c>
      <c r="D22">
        <v>31435925</v>
      </c>
      <c r="E22">
        <v>17</v>
      </c>
      <c r="F22">
        <v>1</v>
      </c>
      <c r="G22">
        <v>1</v>
      </c>
      <c r="H22">
        <v>3</v>
      </c>
      <c r="I22" t="s">
        <v>480</v>
      </c>
      <c r="J22" t="s">
        <v>3</v>
      </c>
      <c r="K22" t="s">
        <v>481</v>
      </c>
      <c r="L22">
        <v>1374</v>
      </c>
      <c r="N22">
        <v>1013</v>
      </c>
      <c r="O22" t="s">
        <v>482</v>
      </c>
      <c r="P22" t="s">
        <v>482</v>
      </c>
      <c r="Q22">
        <v>1</v>
      </c>
      <c r="X22">
        <v>0.38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0.38</v>
      </c>
      <c r="AH22">
        <v>2</v>
      </c>
      <c r="AI22">
        <v>35897079</v>
      </c>
      <c r="AJ22">
        <v>21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35897099</v>
      </c>
      <c r="C23">
        <v>35897085</v>
      </c>
      <c r="D23">
        <v>31709886</v>
      </c>
      <c r="E23">
        <v>1</v>
      </c>
      <c r="F23">
        <v>1</v>
      </c>
      <c r="G23">
        <v>1</v>
      </c>
      <c r="H23">
        <v>1</v>
      </c>
      <c r="I23" t="s">
        <v>478</v>
      </c>
      <c r="J23" t="s">
        <v>3</v>
      </c>
      <c r="K23" t="s">
        <v>479</v>
      </c>
      <c r="L23">
        <v>1191</v>
      </c>
      <c r="N23">
        <v>1013</v>
      </c>
      <c r="O23" t="s">
        <v>455</v>
      </c>
      <c r="P23" t="s">
        <v>455</v>
      </c>
      <c r="Q23">
        <v>1</v>
      </c>
      <c r="X23">
        <v>11.01</v>
      </c>
      <c r="Y23">
        <v>0</v>
      </c>
      <c r="Z23">
        <v>0</v>
      </c>
      <c r="AA23">
        <v>0</v>
      </c>
      <c r="AB23">
        <v>9.6199999999999992</v>
      </c>
      <c r="AC23">
        <v>0</v>
      </c>
      <c r="AD23">
        <v>1</v>
      </c>
      <c r="AE23">
        <v>1</v>
      </c>
      <c r="AF23" t="s">
        <v>40</v>
      </c>
      <c r="AG23">
        <v>13.212</v>
      </c>
      <c r="AH23">
        <v>2</v>
      </c>
      <c r="AI23">
        <v>35897087</v>
      </c>
      <c r="AJ23">
        <v>22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35897100</v>
      </c>
      <c r="C24">
        <v>35897085</v>
      </c>
      <c r="D24">
        <v>31703727</v>
      </c>
      <c r="E24">
        <v>1</v>
      </c>
      <c r="F24">
        <v>1</v>
      </c>
      <c r="G24">
        <v>1</v>
      </c>
      <c r="H24">
        <v>1</v>
      </c>
      <c r="I24" t="s">
        <v>456</v>
      </c>
      <c r="J24" t="s">
        <v>3</v>
      </c>
      <c r="K24" t="s">
        <v>457</v>
      </c>
      <c r="L24">
        <v>1191</v>
      </c>
      <c r="N24">
        <v>1013</v>
      </c>
      <c r="O24" t="s">
        <v>455</v>
      </c>
      <c r="P24" t="s">
        <v>455</v>
      </c>
      <c r="Q24">
        <v>1</v>
      </c>
      <c r="X24">
        <v>0.62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40</v>
      </c>
      <c r="AG24">
        <v>0.74399999999999999</v>
      </c>
      <c r="AH24">
        <v>2</v>
      </c>
      <c r="AI24">
        <v>35897088</v>
      </c>
      <c r="AJ24">
        <v>23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35897101</v>
      </c>
      <c r="C25">
        <v>35897085</v>
      </c>
      <c r="D25">
        <v>31519244</v>
      </c>
      <c r="E25">
        <v>1</v>
      </c>
      <c r="F25">
        <v>1</v>
      </c>
      <c r="G25">
        <v>1</v>
      </c>
      <c r="H25">
        <v>2</v>
      </c>
      <c r="I25" t="s">
        <v>462</v>
      </c>
      <c r="J25" t="s">
        <v>463</v>
      </c>
      <c r="K25" t="s">
        <v>464</v>
      </c>
      <c r="L25">
        <v>1368</v>
      </c>
      <c r="N25">
        <v>1011</v>
      </c>
      <c r="O25" t="s">
        <v>461</v>
      </c>
      <c r="P25" t="s">
        <v>461</v>
      </c>
      <c r="Q25">
        <v>1</v>
      </c>
      <c r="X25">
        <v>0.31</v>
      </c>
      <c r="Y25">
        <v>0</v>
      </c>
      <c r="Z25">
        <v>111.99</v>
      </c>
      <c r="AA25">
        <v>13.5</v>
      </c>
      <c r="AB25">
        <v>0</v>
      </c>
      <c r="AC25">
        <v>0</v>
      </c>
      <c r="AD25">
        <v>1</v>
      </c>
      <c r="AE25">
        <v>0</v>
      </c>
      <c r="AF25" t="s">
        <v>40</v>
      </c>
      <c r="AG25">
        <v>0.372</v>
      </c>
      <c r="AH25">
        <v>2</v>
      </c>
      <c r="AI25">
        <v>35897089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35897102</v>
      </c>
      <c r="C26">
        <v>35897085</v>
      </c>
      <c r="D26">
        <v>31519376</v>
      </c>
      <c r="E26">
        <v>1</v>
      </c>
      <c r="F26">
        <v>1</v>
      </c>
      <c r="G26">
        <v>1</v>
      </c>
      <c r="H26">
        <v>2</v>
      </c>
      <c r="I26" t="s">
        <v>483</v>
      </c>
      <c r="J26" t="s">
        <v>484</v>
      </c>
      <c r="K26" t="s">
        <v>485</v>
      </c>
      <c r="L26">
        <v>1368</v>
      </c>
      <c r="N26">
        <v>1011</v>
      </c>
      <c r="O26" t="s">
        <v>461</v>
      </c>
      <c r="P26" t="s">
        <v>461</v>
      </c>
      <c r="Q26">
        <v>1</v>
      </c>
      <c r="X26">
        <v>2.58</v>
      </c>
      <c r="Y26">
        <v>0</v>
      </c>
      <c r="Z26">
        <v>0.9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40</v>
      </c>
      <c r="AG26">
        <v>3.0960000000000001</v>
      </c>
      <c r="AH26">
        <v>2</v>
      </c>
      <c r="AI26">
        <v>35897090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ROW(Source!A38)</f>
        <v>38</v>
      </c>
      <c r="B27">
        <v>35897103</v>
      </c>
      <c r="C27">
        <v>35897085</v>
      </c>
      <c r="D27">
        <v>31519441</v>
      </c>
      <c r="E27">
        <v>1</v>
      </c>
      <c r="F27">
        <v>1</v>
      </c>
      <c r="G27">
        <v>1</v>
      </c>
      <c r="H27">
        <v>2</v>
      </c>
      <c r="I27" t="s">
        <v>486</v>
      </c>
      <c r="J27" t="s">
        <v>487</v>
      </c>
      <c r="K27" t="s">
        <v>488</v>
      </c>
      <c r="L27">
        <v>1368</v>
      </c>
      <c r="N27">
        <v>1011</v>
      </c>
      <c r="O27" t="s">
        <v>461</v>
      </c>
      <c r="P27" t="s">
        <v>461</v>
      </c>
      <c r="Q27">
        <v>1</v>
      </c>
      <c r="X27">
        <v>2.58</v>
      </c>
      <c r="Y27">
        <v>0</v>
      </c>
      <c r="Z27">
        <v>3.28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40</v>
      </c>
      <c r="AG27">
        <v>3.0960000000000001</v>
      </c>
      <c r="AH27">
        <v>2</v>
      </c>
      <c r="AI27">
        <v>35897091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ROW(Source!A38)</f>
        <v>38</v>
      </c>
      <c r="B28">
        <v>35897104</v>
      </c>
      <c r="C28">
        <v>35897085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473</v>
      </c>
      <c r="J28" t="s">
        <v>474</v>
      </c>
      <c r="K28" t="s">
        <v>475</v>
      </c>
      <c r="L28">
        <v>1368</v>
      </c>
      <c r="N28">
        <v>1011</v>
      </c>
      <c r="O28" t="s">
        <v>461</v>
      </c>
      <c r="P28" t="s">
        <v>461</v>
      </c>
      <c r="Q28">
        <v>1</v>
      </c>
      <c r="X28">
        <v>0.31</v>
      </c>
      <c r="Y28">
        <v>0</v>
      </c>
      <c r="Z28">
        <v>65.709999999999994</v>
      </c>
      <c r="AA28">
        <v>11.6</v>
      </c>
      <c r="AB28">
        <v>0</v>
      </c>
      <c r="AC28">
        <v>0</v>
      </c>
      <c r="AD28">
        <v>1</v>
      </c>
      <c r="AE28">
        <v>0</v>
      </c>
      <c r="AF28" t="s">
        <v>40</v>
      </c>
      <c r="AG28">
        <v>0.372</v>
      </c>
      <c r="AH28">
        <v>2</v>
      </c>
      <c r="AI28">
        <v>35897092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35897105</v>
      </c>
      <c r="C29">
        <v>35897085</v>
      </c>
      <c r="D29">
        <v>31438964</v>
      </c>
      <c r="E29">
        <v>1</v>
      </c>
      <c r="F29">
        <v>1</v>
      </c>
      <c r="G29">
        <v>1</v>
      </c>
      <c r="H29">
        <v>3</v>
      </c>
      <c r="I29" t="s">
        <v>489</v>
      </c>
      <c r="J29" t="s">
        <v>490</v>
      </c>
      <c r="K29" t="s">
        <v>491</v>
      </c>
      <c r="L29">
        <v>1308</v>
      </c>
      <c r="N29">
        <v>1003</v>
      </c>
      <c r="O29" t="s">
        <v>73</v>
      </c>
      <c r="P29" t="s">
        <v>73</v>
      </c>
      <c r="Q29">
        <v>100</v>
      </c>
      <c r="X29">
        <v>9.5999999999999992E-3</v>
      </c>
      <c r="Y29">
        <v>120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9.5999999999999992E-3</v>
      </c>
      <c r="AH29">
        <v>2</v>
      </c>
      <c r="AI29">
        <v>35897093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35897106</v>
      </c>
      <c r="C30">
        <v>35897085</v>
      </c>
      <c r="D30">
        <v>31462868</v>
      </c>
      <c r="E30">
        <v>1</v>
      </c>
      <c r="F30">
        <v>1</v>
      </c>
      <c r="G30">
        <v>1</v>
      </c>
      <c r="H30">
        <v>3</v>
      </c>
      <c r="I30" t="s">
        <v>492</v>
      </c>
      <c r="J30" t="s">
        <v>493</v>
      </c>
      <c r="K30" t="s">
        <v>494</v>
      </c>
      <c r="L30">
        <v>1348</v>
      </c>
      <c r="N30">
        <v>1009</v>
      </c>
      <c r="O30" t="s">
        <v>495</v>
      </c>
      <c r="P30" t="s">
        <v>495</v>
      </c>
      <c r="Q30">
        <v>1000</v>
      </c>
      <c r="X30">
        <v>1E-3</v>
      </c>
      <c r="Y30">
        <v>5000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1E-3</v>
      </c>
      <c r="AH30">
        <v>2</v>
      </c>
      <c r="AI30">
        <v>35897094</v>
      </c>
      <c r="AJ30">
        <v>29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35897107</v>
      </c>
      <c r="C31">
        <v>35897085</v>
      </c>
      <c r="D31">
        <v>31462957</v>
      </c>
      <c r="E31">
        <v>1</v>
      </c>
      <c r="F31">
        <v>1</v>
      </c>
      <c r="G31">
        <v>1</v>
      </c>
      <c r="H31">
        <v>3</v>
      </c>
      <c r="I31" t="s">
        <v>496</v>
      </c>
      <c r="J31" t="s">
        <v>497</v>
      </c>
      <c r="K31" t="s">
        <v>498</v>
      </c>
      <c r="L31">
        <v>1348</v>
      </c>
      <c r="N31">
        <v>1009</v>
      </c>
      <c r="O31" t="s">
        <v>495</v>
      </c>
      <c r="P31" t="s">
        <v>495</v>
      </c>
      <c r="Q31">
        <v>1000</v>
      </c>
      <c r="X31">
        <v>0.01</v>
      </c>
      <c r="Y31">
        <v>5763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0.01</v>
      </c>
      <c r="AH31">
        <v>2</v>
      </c>
      <c r="AI31">
        <v>35897095</v>
      </c>
      <c r="AJ31">
        <v>30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35897108</v>
      </c>
      <c r="C32">
        <v>35897085</v>
      </c>
      <c r="D32">
        <v>31475211</v>
      </c>
      <c r="E32">
        <v>1</v>
      </c>
      <c r="F32">
        <v>1</v>
      </c>
      <c r="G32">
        <v>1</v>
      </c>
      <c r="H32">
        <v>3</v>
      </c>
      <c r="I32" t="s">
        <v>499</v>
      </c>
      <c r="J32" t="s">
        <v>500</v>
      </c>
      <c r="K32" t="s">
        <v>501</v>
      </c>
      <c r="L32">
        <v>1346</v>
      </c>
      <c r="N32">
        <v>1009</v>
      </c>
      <c r="O32" t="s">
        <v>211</v>
      </c>
      <c r="P32" t="s">
        <v>211</v>
      </c>
      <c r="Q32">
        <v>1</v>
      </c>
      <c r="X32">
        <v>0.25</v>
      </c>
      <c r="Y32">
        <v>28.6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0.25</v>
      </c>
      <c r="AH32">
        <v>2</v>
      </c>
      <c r="AI32">
        <v>35897096</v>
      </c>
      <c r="AJ32">
        <v>31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35897109</v>
      </c>
      <c r="C33">
        <v>35897085</v>
      </c>
      <c r="D33">
        <v>31475248</v>
      </c>
      <c r="E33">
        <v>1</v>
      </c>
      <c r="F33">
        <v>1</v>
      </c>
      <c r="G33">
        <v>1</v>
      </c>
      <c r="H33">
        <v>3</v>
      </c>
      <c r="I33" t="s">
        <v>502</v>
      </c>
      <c r="J33" t="s">
        <v>503</v>
      </c>
      <c r="K33" t="s">
        <v>504</v>
      </c>
      <c r="L33">
        <v>1348</v>
      </c>
      <c r="N33">
        <v>1009</v>
      </c>
      <c r="O33" t="s">
        <v>495</v>
      </c>
      <c r="P33" t="s">
        <v>495</v>
      </c>
      <c r="Q33">
        <v>1000</v>
      </c>
      <c r="X33">
        <v>6.0000000000000002E-5</v>
      </c>
      <c r="Y33">
        <v>7826.9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6.0000000000000002E-5</v>
      </c>
      <c r="AH33">
        <v>2</v>
      </c>
      <c r="AI33">
        <v>35897097</v>
      </c>
      <c r="AJ33">
        <v>32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35897110</v>
      </c>
      <c r="C34">
        <v>35897085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480</v>
      </c>
      <c r="J34" t="s">
        <v>3</v>
      </c>
      <c r="K34" t="s">
        <v>481</v>
      </c>
      <c r="L34">
        <v>1374</v>
      </c>
      <c r="N34">
        <v>1013</v>
      </c>
      <c r="O34" t="s">
        <v>482</v>
      </c>
      <c r="P34" t="s">
        <v>482</v>
      </c>
      <c r="Q34">
        <v>1</v>
      </c>
      <c r="X34">
        <v>2.12</v>
      </c>
      <c r="Y34">
        <v>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2.12</v>
      </c>
      <c r="AH34">
        <v>2</v>
      </c>
      <c r="AI34">
        <v>35897098</v>
      </c>
      <c r="AJ34">
        <v>33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ROW(Source!A40)</f>
        <v>40</v>
      </c>
      <c r="B35">
        <v>35897128</v>
      </c>
      <c r="C35">
        <v>35897112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478</v>
      </c>
      <c r="J35" t="s">
        <v>3</v>
      </c>
      <c r="K35" t="s">
        <v>479</v>
      </c>
      <c r="L35">
        <v>1191</v>
      </c>
      <c r="N35">
        <v>1013</v>
      </c>
      <c r="O35" t="s">
        <v>455</v>
      </c>
      <c r="P35" t="s">
        <v>455</v>
      </c>
      <c r="Q35">
        <v>1</v>
      </c>
      <c r="X35">
        <v>11.05</v>
      </c>
      <c r="Y35">
        <v>0</v>
      </c>
      <c r="Z35">
        <v>0</v>
      </c>
      <c r="AA35">
        <v>0</v>
      </c>
      <c r="AB35">
        <v>9.6199999999999992</v>
      </c>
      <c r="AC35">
        <v>0</v>
      </c>
      <c r="AD35">
        <v>1</v>
      </c>
      <c r="AE35">
        <v>1</v>
      </c>
      <c r="AF35" t="s">
        <v>40</v>
      </c>
      <c r="AG35">
        <v>13.26</v>
      </c>
      <c r="AH35">
        <v>2</v>
      </c>
      <c r="AI35">
        <v>35897114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ROW(Source!A40)</f>
        <v>40</v>
      </c>
      <c r="B36">
        <v>35897129</v>
      </c>
      <c r="C36">
        <v>35897112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456</v>
      </c>
      <c r="J36" t="s">
        <v>3</v>
      </c>
      <c r="K36" t="s">
        <v>457</v>
      </c>
      <c r="L36">
        <v>1191</v>
      </c>
      <c r="N36">
        <v>1013</v>
      </c>
      <c r="O36" t="s">
        <v>455</v>
      </c>
      <c r="P36" t="s">
        <v>455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40</v>
      </c>
      <c r="AG36">
        <v>1.08</v>
      </c>
      <c r="AH36">
        <v>2</v>
      </c>
      <c r="AI36">
        <v>35897115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ROW(Source!A40)</f>
        <v>40</v>
      </c>
      <c r="B37">
        <v>35897130</v>
      </c>
      <c r="C37">
        <v>35897112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462</v>
      </c>
      <c r="J37" t="s">
        <v>463</v>
      </c>
      <c r="K37" t="s">
        <v>464</v>
      </c>
      <c r="L37">
        <v>1368</v>
      </c>
      <c r="N37">
        <v>1011</v>
      </c>
      <c r="O37" t="s">
        <v>461</v>
      </c>
      <c r="P37" t="s">
        <v>461</v>
      </c>
      <c r="Q37">
        <v>1</v>
      </c>
      <c r="X37">
        <v>0.45</v>
      </c>
      <c r="Y37">
        <v>0</v>
      </c>
      <c r="Z37">
        <v>111.99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40</v>
      </c>
      <c r="AG37">
        <v>0.54</v>
      </c>
      <c r="AH37">
        <v>2</v>
      </c>
      <c r="AI37">
        <v>35897116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ROW(Source!A40)</f>
        <v>40</v>
      </c>
      <c r="B38">
        <v>35897131</v>
      </c>
      <c r="C38">
        <v>35897112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483</v>
      </c>
      <c r="J38" t="s">
        <v>484</v>
      </c>
      <c r="K38" t="s">
        <v>485</v>
      </c>
      <c r="L38">
        <v>1368</v>
      </c>
      <c r="N38">
        <v>1011</v>
      </c>
      <c r="O38" t="s">
        <v>461</v>
      </c>
      <c r="P38" t="s">
        <v>461</v>
      </c>
      <c r="Q38">
        <v>1</v>
      </c>
      <c r="X38">
        <v>2.58</v>
      </c>
      <c r="Y38">
        <v>0</v>
      </c>
      <c r="Z38">
        <v>0.9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40</v>
      </c>
      <c r="AG38">
        <v>3.0960000000000001</v>
      </c>
      <c r="AH38">
        <v>2</v>
      </c>
      <c r="AI38">
        <v>35897117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35897132</v>
      </c>
      <c r="C39">
        <v>35897112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486</v>
      </c>
      <c r="J39" t="s">
        <v>487</v>
      </c>
      <c r="K39" t="s">
        <v>488</v>
      </c>
      <c r="L39">
        <v>1368</v>
      </c>
      <c r="N39">
        <v>1011</v>
      </c>
      <c r="O39" t="s">
        <v>461</v>
      </c>
      <c r="P39" t="s">
        <v>461</v>
      </c>
      <c r="Q39">
        <v>1</v>
      </c>
      <c r="X39">
        <v>2.58</v>
      </c>
      <c r="Y39">
        <v>0</v>
      </c>
      <c r="Z39">
        <v>3.28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40</v>
      </c>
      <c r="AG39">
        <v>3.0960000000000001</v>
      </c>
      <c r="AH39">
        <v>2</v>
      </c>
      <c r="AI39">
        <v>35897118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ROW(Source!A40)</f>
        <v>40</v>
      </c>
      <c r="B40">
        <v>35897133</v>
      </c>
      <c r="C40">
        <v>35897112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473</v>
      </c>
      <c r="J40" t="s">
        <v>474</v>
      </c>
      <c r="K40" t="s">
        <v>475</v>
      </c>
      <c r="L40">
        <v>1368</v>
      </c>
      <c r="N40">
        <v>1011</v>
      </c>
      <c r="O40" t="s">
        <v>461</v>
      </c>
      <c r="P40" t="s">
        <v>461</v>
      </c>
      <c r="Q40">
        <v>1</v>
      </c>
      <c r="X40">
        <v>0.45</v>
      </c>
      <c r="Y40">
        <v>0</v>
      </c>
      <c r="Z40">
        <v>65.709999999999994</v>
      </c>
      <c r="AA40">
        <v>11.6</v>
      </c>
      <c r="AB40">
        <v>0</v>
      </c>
      <c r="AC40">
        <v>0</v>
      </c>
      <c r="AD40">
        <v>1</v>
      </c>
      <c r="AE40">
        <v>0</v>
      </c>
      <c r="AF40" t="s">
        <v>40</v>
      </c>
      <c r="AG40">
        <v>0.54</v>
      </c>
      <c r="AH40">
        <v>2</v>
      </c>
      <c r="AI40">
        <v>35897119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35897134</v>
      </c>
      <c r="C41">
        <v>35897112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489</v>
      </c>
      <c r="J41" t="s">
        <v>490</v>
      </c>
      <c r="K41" t="s">
        <v>491</v>
      </c>
      <c r="L41">
        <v>1308</v>
      </c>
      <c r="N41">
        <v>1003</v>
      </c>
      <c r="O41" t="s">
        <v>73</v>
      </c>
      <c r="P41" t="s">
        <v>73</v>
      </c>
      <c r="Q41">
        <v>100</v>
      </c>
      <c r="X41">
        <v>9.5999999999999992E-3</v>
      </c>
      <c r="Y41">
        <v>120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9.5999999999999992E-3</v>
      </c>
      <c r="AH41">
        <v>2</v>
      </c>
      <c r="AI41">
        <v>35897120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35897135</v>
      </c>
      <c r="C42">
        <v>35897112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492</v>
      </c>
      <c r="J42" t="s">
        <v>493</v>
      </c>
      <c r="K42" t="s">
        <v>494</v>
      </c>
      <c r="L42">
        <v>1348</v>
      </c>
      <c r="N42">
        <v>1009</v>
      </c>
      <c r="O42" t="s">
        <v>495</v>
      </c>
      <c r="P42" t="s">
        <v>495</v>
      </c>
      <c r="Q42">
        <v>1000</v>
      </c>
      <c r="X42">
        <v>1E-3</v>
      </c>
      <c r="Y42">
        <v>5000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1E-3</v>
      </c>
      <c r="AH42">
        <v>2</v>
      </c>
      <c r="AI42">
        <v>35897121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35897136</v>
      </c>
      <c r="C43">
        <v>35897112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496</v>
      </c>
      <c r="J43" t="s">
        <v>497</v>
      </c>
      <c r="K43" t="s">
        <v>498</v>
      </c>
      <c r="L43">
        <v>1348</v>
      </c>
      <c r="N43">
        <v>1009</v>
      </c>
      <c r="O43" t="s">
        <v>495</v>
      </c>
      <c r="P43" t="s">
        <v>495</v>
      </c>
      <c r="Q43">
        <v>1000</v>
      </c>
      <c r="X43">
        <v>0.01</v>
      </c>
      <c r="Y43">
        <v>5763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35897122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35897137</v>
      </c>
      <c r="C44">
        <v>35897112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499</v>
      </c>
      <c r="J44" t="s">
        <v>500</v>
      </c>
      <c r="K44" t="s">
        <v>501</v>
      </c>
      <c r="L44">
        <v>1346</v>
      </c>
      <c r="N44">
        <v>1009</v>
      </c>
      <c r="O44" t="s">
        <v>211</v>
      </c>
      <c r="P44" t="s">
        <v>211</v>
      </c>
      <c r="Q44">
        <v>1</v>
      </c>
      <c r="X44">
        <v>0.25</v>
      </c>
      <c r="Y44">
        <v>28.6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0.25</v>
      </c>
      <c r="AH44">
        <v>2</v>
      </c>
      <c r="AI44">
        <v>35897123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35897138</v>
      </c>
      <c r="C45">
        <v>35897112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502</v>
      </c>
      <c r="J45" t="s">
        <v>503</v>
      </c>
      <c r="K45" t="s">
        <v>504</v>
      </c>
      <c r="L45">
        <v>1348</v>
      </c>
      <c r="N45">
        <v>1009</v>
      </c>
      <c r="O45" t="s">
        <v>495</v>
      </c>
      <c r="P45" t="s">
        <v>495</v>
      </c>
      <c r="Q45">
        <v>1000</v>
      </c>
      <c r="X45">
        <v>6.0000000000000002E-5</v>
      </c>
      <c r="Y45">
        <v>7826.9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6.0000000000000002E-5</v>
      </c>
      <c r="AH45">
        <v>2</v>
      </c>
      <c r="AI45">
        <v>35897124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35897139</v>
      </c>
      <c r="C46">
        <v>35897112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480</v>
      </c>
      <c r="J46" t="s">
        <v>3</v>
      </c>
      <c r="K46" t="s">
        <v>481</v>
      </c>
      <c r="L46">
        <v>1374</v>
      </c>
      <c r="N46">
        <v>1013</v>
      </c>
      <c r="O46" t="s">
        <v>482</v>
      </c>
      <c r="P46" t="s">
        <v>482</v>
      </c>
      <c r="Q46">
        <v>1</v>
      </c>
      <c r="X46">
        <v>2.13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2.13</v>
      </c>
      <c r="AH46">
        <v>2</v>
      </c>
      <c r="AI46">
        <v>35897125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ROW(Source!A44)</f>
        <v>44</v>
      </c>
      <c r="B47">
        <v>35897149</v>
      </c>
      <c r="C47">
        <v>35897143</v>
      </c>
      <c r="D47">
        <v>31709886</v>
      </c>
      <c r="E47">
        <v>1</v>
      </c>
      <c r="F47">
        <v>1</v>
      </c>
      <c r="G47">
        <v>1</v>
      </c>
      <c r="H47">
        <v>1</v>
      </c>
      <c r="I47" t="s">
        <v>478</v>
      </c>
      <c r="J47" t="s">
        <v>3</v>
      </c>
      <c r="K47" t="s">
        <v>479</v>
      </c>
      <c r="L47">
        <v>1191</v>
      </c>
      <c r="N47">
        <v>1013</v>
      </c>
      <c r="O47" t="s">
        <v>455</v>
      </c>
      <c r="P47" t="s">
        <v>455</v>
      </c>
      <c r="Q47">
        <v>1</v>
      </c>
      <c r="X47">
        <v>5.74</v>
      </c>
      <c r="Y47">
        <v>0</v>
      </c>
      <c r="Z47">
        <v>0</v>
      </c>
      <c r="AA47">
        <v>0</v>
      </c>
      <c r="AB47">
        <v>9.6199999999999992</v>
      </c>
      <c r="AC47">
        <v>0</v>
      </c>
      <c r="AD47">
        <v>1</v>
      </c>
      <c r="AE47">
        <v>1</v>
      </c>
      <c r="AF47" t="s">
        <v>40</v>
      </c>
      <c r="AG47">
        <v>6.8879999999999999</v>
      </c>
      <c r="AH47">
        <v>2</v>
      </c>
      <c r="AI47">
        <v>35897144</v>
      </c>
      <c r="AJ47">
        <v>50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ROW(Source!A44)</f>
        <v>44</v>
      </c>
      <c r="B48">
        <v>35897150</v>
      </c>
      <c r="C48">
        <v>35897143</v>
      </c>
      <c r="D48">
        <v>31703727</v>
      </c>
      <c r="E48">
        <v>1</v>
      </c>
      <c r="F48">
        <v>1</v>
      </c>
      <c r="G48">
        <v>1</v>
      </c>
      <c r="H48">
        <v>1</v>
      </c>
      <c r="I48" t="s">
        <v>456</v>
      </c>
      <c r="J48" t="s">
        <v>3</v>
      </c>
      <c r="K48" t="s">
        <v>457</v>
      </c>
      <c r="L48">
        <v>1191</v>
      </c>
      <c r="N48">
        <v>1013</v>
      </c>
      <c r="O48" t="s">
        <v>455</v>
      </c>
      <c r="P48" t="s">
        <v>455</v>
      </c>
      <c r="Q48">
        <v>1</v>
      </c>
      <c r="X48">
        <v>3.84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40</v>
      </c>
      <c r="AG48">
        <v>4.6079999999999997</v>
      </c>
      <c r="AH48">
        <v>2</v>
      </c>
      <c r="AI48">
        <v>35897145</v>
      </c>
      <c r="AJ48">
        <v>51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ROW(Source!A44)</f>
        <v>44</v>
      </c>
      <c r="B49">
        <v>35897151</v>
      </c>
      <c r="C49">
        <v>35897143</v>
      </c>
      <c r="D49">
        <v>31519244</v>
      </c>
      <c r="E49">
        <v>1</v>
      </c>
      <c r="F49">
        <v>1</v>
      </c>
      <c r="G49">
        <v>1</v>
      </c>
      <c r="H49">
        <v>2</v>
      </c>
      <c r="I49" t="s">
        <v>462</v>
      </c>
      <c r="J49" t="s">
        <v>463</v>
      </c>
      <c r="K49" t="s">
        <v>464</v>
      </c>
      <c r="L49">
        <v>1368</v>
      </c>
      <c r="N49">
        <v>1011</v>
      </c>
      <c r="O49" t="s">
        <v>461</v>
      </c>
      <c r="P49" t="s">
        <v>461</v>
      </c>
      <c r="Q49">
        <v>1</v>
      </c>
      <c r="X49">
        <v>1.92</v>
      </c>
      <c r="Y49">
        <v>0</v>
      </c>
      <c r="Z49">
        <v>111.99</v>
      </c>
      <c r="AA49">
        <v>13.5</v>
      </c>
      <c r="AB49">
        <v>0</v>
      </c>
      <c r="AC49">
        <v>0</v>
      </c>
      <c r="AD49">
        <v>1</v>
      </c>
      <c r="AE49">
        <v>0</v>
      </c>
      <c r="AF49" t="s">
        <v>40</v>
      </c>
      <c r="AG49">
        <v>2.3039999999999998</v>
      </c>
      <c r="AH49">
        <v>2</v>
      </c>
      <c r="AI49">
        <v>35897146</v>
      </c>
      <c r="AJ49">
        <v>52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ROW(Source!A44)</f>
        <v>44</v>
      </c>
      <c r="B50">
        <v>35897152</v>
      </c>
      <c r="C50">
        <v>35897143</v>
      </c>
      <c r="D50">
        <v>31520646</v>
      </c>
      <c r="E50">
        <v>1</v>
      </c>
      <c r="F50">
        <v>1</v>
      </c>
      <c r="G50">
        <v>1</v>
      </c>
      <c r="H50">
        <v>2</v>
      </c>
      <c r="I50" t="s">
        <v>473</v>
      </c>
      <c r="J50" t="s">
        <v>474</v>
      </c>
      <c r="K50" t="s">
        <v>475</v>
      </c>
      <c r="L50">
        <v>1368</v>
      </c>
      <c r="N50">
        <v>1011</v>
      </c>
      <c r="O50" t="s">
        <v>461</v>
      </c>
      <c r="P50" t="s">
        <v>461</v>
      </c>
      <c r="Q50">
        <v>1</v>
      </c>
      <c r="X50">
        <v>1.92</v>
      </c>
      <c r="Y50">
        <v>0</v>
      </c>
      <c r="Z50">
        <v>65.709999999999994</v>
      </c>
      <c r="AA50">
        <v>11.6</v>
      </c>
      <c r="AB50">
        <v>0</v>
      </c>
      <c r="AC50">
        <v>0</v>
      </c>
      <c r="AD50">
        <v>1</v>
      </c>
      <c r="AE50">
        <v>0</v>
      </c>
      <c r="AF50" t="s">
        <v>40</v>
      </c>
      <c r="AG50">
        <v>2.3039999999999998</v>
      </c>
      <c r="AH50">
        <v>2</v>
      </c>
      <c r="AI50">
        <v>35897147</v>
      </c>
      <c r="AJ50">
        <v>53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ROW(Source!A44)</f>
        <v>44</v>
      </c>
      <c r="B51">
        <v>35897153</v>
      </c>
      <c r="C51">
        <v>35897143</v>
      </c>
      <c r="D51">
        <v>31435925</v>
      </c>
      <c r="E51">
        <v>17</v>
      </c>
      <c r="F51">
        <v>1</v>
      </c>
      <c r="G51">
        <v>1</v>
      </c>
      <c r="H51">
        <v>3</v>
      </c>
      <c r="I51" t="s">
        <v>480</v>
      </c>
      <c r="J51" t="s">
        <v>3</v>
      </c>
      <c r="K51" t="s">
        <v>481</v>
      </c>
      <c r="L51">
        <v>1374</v>
      </c>
      <c r="N51">
        <v>1013</v>
      </c>
      <c r="O51" t="s">
        <v>482</v>
      </c>
      <c r="P51" t="s">
        <v>482</v>
      </c>
      <c r="Q51">
        <v>1</v>
      </c>
      <c r="X51">
        <v>1.1000000000000001</v>
      </c>
      <c r="Y51">
        <v>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1.1000000000000001</v>
      </c>
      <c r="AH51">
        <v>2</v>
      </c>
      <c r="AI51">
        <v>35897148</v>
      </c>
      <c r="AJ51">
        <v>54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ROW(Source!A45)</f>
        <v>45</v>
      </c>
      <c r="B52">
        <v>35897161</v>
      </c>
      <c r="C52">
        <v>35897154</v>
      </c>
      <c r="D52">
        <v>31709886</v>
      </c>
      <c r="E52">
        <v>1</v>
      </c>
      <c r="F52">
        <v>1</v>
      </c>
      <c r="G52">
        <v>1</v>
      </c>
      <c r="H52">
        <v>1</v>
      </c>
      <c r="I52" t="s">
        <v>478</v>
      </c>
      <c r="J52" t="s">
        <v>3</v>
      </c>
      <c r="K52" t="s">
        <v>479</v>
      </c>
      <c r="L52">
        <v>1191</v>
      </c>
      <c r="N52">
        <v>1013</v>
      </c>
      <c r="O52" t="s">
        <v>455</v>
      </c>
      <c r="P52" t="s">
        <v>455</v>
      </c>
      <c r="Q52">
        <v>1</v>
      </c>
      <c r="X52">
        <v>2.78</v>
      </c>
      <c r="Y52">
        <v>0</v>
      </c>
      <c r="Z52">
        <v>0</v>
      </c>
      <c r="AA52">
        <v>0</v>
      </c>
      <c r="AB52">
        <v>9.6199999999999992</v>
      </c>
      <c r="AC52">
        <v>0</v>
      </c>
      <c r="AD52">
        <v>1</v>
      </c>
      <c r="AE52">
        <v>1</v>
      </c>
      <c r="AF52" t="s">
        <v>40</v>
      </c>
      <c r="AG52">
        <v>3.3359999999999999</v>
      </c>
      <c r="AH52">
        <v>2</v>
      </c>
      <c r="AI52">
        <v>35897155</v>
      </c>
      <c r="AJ52">
        <v>55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ROW(Source!A45)</f>
        <v>45</v>
      </c>
      <c r="B53">
        <v>35897162</v>
      </c>
      <c r="C53">
        <v>35897154</v>
      </c>
      <c r="D53">
        <v>31703727</v>
      </c>
      <c r="E53">
        <v>1</v>
      </c>
      <c r="F53">
        <v>1</v>
      </c>
      <c r="G53">
        <v>1</v>
      </c>
      <c r="H53">
        <v>1</v>
      </c>
      <c r="I53" t="s">
        <v>456</v>
      </c>
      <c r="J53" t="s">
        <v>3</v>
      </c>
      <c r="K53" t="s">
        <v>457</v>
      </c>
      <c r="L53">
        <v>1191</v>
      </c>
      <c r="N53">
        <v>1013</v>
      </c>
      <c r="O53" t="s">
        <v>455</v>
      </c>
      <c r="P53" t="s">
        <v>455</v>
      </c>
      <c r="Q53">
        <v>1</v>
      </c>
      <c r="X53">
        <v>1.84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40</v>
      </c>
      <c r="AG53">
        <v>2.2080000000000002</v>
      </c>
      <c r="AH53">
        <v>2</v>
      </c>
      <c r="AI53">
        <v>35897156</v>
      </c>
      <c r="AJ53">
        <v>56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ROW(Source!A45)</f>
        <v>45</v>
      </c>
      <c r="B54">
        <v>35897163</v>
      </c>
      <c r="C54">
        <v>35897154</v>
      </c>
      <c r="D54">
        <v>31519244</v>
      </c>
      <c r="E54">
        <v>1</v>
      </c>
      <c r="F54">
        <v>1</v>
      </c>
      <c r="G54">
        <v>1</v>
      </c>
      <c r="H54">
        <v>2</v>
      </c>
      <c r="I54" t="s">
        <v>462</v>
      </c>
      <c r="J54" t="s">
        <v>463</v>
      </c>
      <c r="K54" t="s">
        <v>464</v>
      </c>
      <c r="L54">
        <v>1368</v>
      </c>
      <c r="N54">
        <v>1011</v>
      </c>
      <c r="O54" t="s">
        <v>461</v>
      </c>
      <c r="P54" t="s">
        <v>461</v>
      </c>
      <c r="Q54">
        <v>1</v>
      </c>
      <c r="X54">
        <v>0.92</v>
      </c>
      <c r="Y54">
        <v>0</v>
      </c>
      <c r="Z54">
        <v>111.99</v>
      </c>
      <c r="AA54">
        <v>13.5</v>
      </c>
      <c r="AB54">
        <v>0</v>
      </c>
      <c r="AC54">
        <v>0</v>
      </c>
      <c r="AD54">
        <v>1</v>
      </c>
      <c r="AE54">
        <v>0</v>
      </c>
      <c r="AF54" t="s">
        <v>40</v>
      </c>
      <c r="AG54">
        <v>1.1040000000000001</v>
      </c>
      <c r="AH54">
        <v>2</v>
      </c>
      <c r="AI54">
        <v>35897157</v>
      </c>
      <c r="AJ54">
        <v>57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ROW(Source!A45)</f>
        <v>45</v>
      </c>
      <c r="B55">
        <v>35897164</v>
      </c>
      <c r="C55">
        <v>35897154</v>
      </c>
      <c r="D55">
        <v>31520646</v>
      </c>
      <c r="E55">
        <v>1</v>
      </c>
      <c r="F55">
        <v>1</v>
      </c>
      <c r="G55">
        <v>1</v>
      </c>
      <c r="H55">
        <v>2</v>
      </c>
      <c r="I55" t="s">
        <v>473</v>
      </c>
      <c r="J55" t="s">
        <v>474</v>
      </c>
      <c r="K55" t="s">
        <v>475</v>
      </c>
      <c r="L55">
        <v>1368</v>
      </c>
      <c r="N55">
        <v>1011</v>
      </c>
      <c r="O55" t="s">
        <v>461</v>
      </c>
      <c r="P55" t="s">
        <v>461</v>
      </c>
      <c r="Q55">
        <v>1</v>
      </c>
      <c r="X55">
        <v>0.92</v>
      </c>
      <c r="Y55">
        <v>0</v>
      </c>
      <c r="Z55">
        <v>65.709999999999994</v>
      </c>
      <c r="AA55">
        <v>11.6</v>
      </c>
      <c r="AB55">
        <v>0</v>
      </c>
      <c r="AC55">
        <v>0</v>
      </c>
      <c r="AD55">
        <v>1</v>
      </c>
      <c r="AE55">
        <v>0</v>
      </c>
      <c r="AF55" t="s">
        <v>40</v>
      </c>
      <c r="AG55">
        <v>1.1040000000000001</v>
      </c>
      <c r="AH55">
        <v>2</v>
      </c>
      <c r="AI55">
        <v>35897158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ROW(Source!A45)</f>
        <v>45</v>
      </c>
      <c r="B56">
        <v>35897165</v>
      </c>
      <c r="C56">
        <v>35897154</v>
      </c>
      <c r="D56">
        <v>31435925</v>
      </c>
      <c r="E56">
        <v>17</v>
      </c>
      <c r="F56">
        <v>1</v>
      </c>
      <c r="G56">
        <v>1</v>
      </c>
      <c r="H56">
        <v>3</v>
      </c>
      <c r="I56" t="s">
        <v>480</v>
      </c>
      <c r="J56" t="s">
        <v>3</v>
      </c>
      <c r="K56" t="s">
        <v>481</v>
      </c>
      <c r="L56">
        <v>1374</v>
      </c>
      <c r="N56">
        <v>1013</v>
      </c>
      <c r="O56" t="s">
        <v>482</v>
      </c>
      <c r="P56" t="s">
        <v>482</v>
      </c>
      <c r="Q56">
        <v>1</v>
      </c>
      <c r="X56">
        <v>0.53</v>
      </c>
      <c r="Y56">
        <v>1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0.53</v>
      </c>
      <c r="AH56">
        <v>2</v>
      </c>
      <c r="AI56">
        <v>35897159</v>
      </c>
      <c r="AJ56">
        <v>59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ROW(Source!A47)</f>
        <v>47</v>
      </c>
      <c r="B57">
        <v>35897170</v>
      </c>
      <c r="C57">
        <v>35897167</v>
      </c>
      <c r="D57">
        <v>31710352</v>
      </c>
      <c r="E57">
        <v>1</v>
      </c>
      <c r="F57">
        <v>1</v>
      </c>
      <c r="G57">
        <v>1</v>
      </c>
      <c r="H57">
        <v>1</v>
      </c>
      <c r="I57" t="s">
        <v>505</v>
      </c>
      <c r="J57" t="s">
        <v>3</v>
      </c>
      <c r="K57" t="s">
        <v>506</v>
      </c>
      <c r="L57">
        <v>1191</v>
      </c>
      <c r="N57">
        <v>1013</v>
      </c>
      <c r="O57" t="s">
        <v>455</v>
      </c>
      <c r="P57" t="s">
        <v>455</v>
      </c>
      <c r="Q57">
        <v>1</v>
      </c>
      <c r="X57">
        <v>97.2</v>
      </c>
      <c r="Y57">
        <v>0</v>
      </c>
      <c r="Z57">
        <v>0</v>
      </c>
      <c r="AA57">
        <v>0</v>
      </c>
      <c r="AB57">
        <v>7.5</v>
      </c>
      <c r="AC57">
        <v>0</v>
      </c>
      <c r="AD57">
        <v>1</v>
      </c>
      <c r="AE57">
        <v>1</v>
      </c>
      <c r="AF57" t="s">
        <v>40</v>
      </c>
      <c r="AG57">
        <v>116.64</v>
      </c>
      <c r="AH57">
        <v>2</v>
      </c>
      <c r="AI57">
        <v>35897168</v>
      </c>
      <c r="AJ57">
        <v>61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ROW(Source!A49)</f>
        <v>49</v>
      </c>
      <c r="B58">
        <v>35897185</v>
      </c>
      <c r="C58">
        <v>35897172</v>
      </c>
      <c r="D58">
        <v>31709886</v>
      </c>
      <c r="E58">
        <v>1</v>
      </c>
      <c r="F58">
        <v>1</v>
      </c>
      <c r="G58">
        <v>1</v>
      </c>
      <c r="H58">
        <v>1</v>
      </c>
      <c r="I58" t="s">
        <v>478</v>
      </c>
      <c r="J58" t="s">
        <v>3</v>
      </c>
      <c r="K58" t="s">
        <v>479</v>
      </c>
      <c r="L58">
        <v>1191</v>
      </c>
      <c r="N58">
        <v>1013</v>
      </c>
      <c r="O58" t="s">
        <v>455</v>
      </c>
      <c r="P58" t="s">
        <v>455</v>
      </c>
      <c r="Q58">
        <v>1</v>
      </c>
      <c r="X58">
        <v>14.13</v>
      </c>
      <c r="Y58">
        <v>0</v>
      </c>
      <c r="Z58">
        <v>0</v>
      </c>
      <c r="AA58">
        <v>0</v>
      </c>
      <c r="AB58">
        <v>9.6199999999999992</v>
      </c>
      <c r="AC58">
        <v>0</v>
      </c>
      <c r="AD58">
        <v>1</v>
      </c>
      <c r="AE58">
        <v>1</v>
      </c>
      <c r="AF58" t="s">
        <v>40</v>
      </c>
      <c r="AG58">
        <v>16.956</v>
      </c>
      <c r="AH58">
        <v>2</v>
      </c>
      <c r="AI58">
        <v>35897173</v>
      </c>
      <c r="AJ58">
        <v>63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ROW(Source!A49)</f>
        <v>49</v>
      </c>
      <c r="B59">
        <v>35897186</v>
      </c>
      <c r="C59">
        <v>35897172</v>
      </c>
      <c r="D59">
        <v>31703727</v>
      </c>
      <c r="E59">
        <v>1</v>
      </c>
      <c r="F59">
        <v>1</v>
      </c>
      <c r="G59">
        <v>1</v>
      </c>
      <c r="H59">
        <v>1</v>
      </c>
      <c r="I59" t="s">
        <v>456</v>
      </c>
      <c r="J59" t="s">
        <v>3</v>
      </c>
      <c r="K59" t="s">
        <v>457</v>
      </c>
      <c r="L59">
        <v>1191</v>
      </c>
      <c r="N59">
        <v>1013</v>
      </c>
      <c r="O59" t="s">
        <v>455</v>
      </c>
      <c r="P59" t="s">
        <v>455</v>
      </c>
      <c r="Q59">
        <v>1</v>
      </c>
      <c r="X59">
        <v>0.4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40</v>
      </c>
      <c r="AG59">
        <v>0.48</v>
      </c>
      <c r="AH59">
        <v>2</v>
      </c>
      <c r="AI59">
        <v>35897174</v>
      </c>
      <c r="AJ59">
        <v>64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ROW(Source!A49)</f>
        <v>49</v>
      </c>
      <c r="B60">
        <v>35897187</v>
      </c>
      <c r="C60">
        <v>35897172</v>
      </c>
      <c r="D60">
        <v>31519244</v>
      </c>
      <c r="E60">
        <v>1</v>
      </c>
      <c r="F60">
        <v>1</v>
      </c>
      <c r="G60">
        <v>1</v>
      </c>
      <c r="H60">
        <v>2</v>
      </c>
      <c r="I60" t="s">
        <v>462</v>
      </c>
      <c r="J60" t="s">
        <v>463</v>
      </c>
      <c r="K60" t="s">
        <v>464</v>
      </c>
      <c r="L60">
        <v>1368</v>
      </c>
      <c r="N60">
        <v>1011</v>
      </c>
      <c r="O60" t="s">
        <v>461</v>
      </c>
      <c r="P60" t="s">
        <v>461</v>
      </c>
      <c r="Q60">
        <v>1</v>
      </c>
      <c r="X60">
        <v>0.2</v>
      </c>
      <c r="Y60">
        <v>0</v>
      </c>
      <c r="Z60">
        <v>111.99</v>
      </c>
      <c r="AA60">
        <v>13.5</v>
      </c>
      <c r="AB60">
        <v>0</v>
      </c>
      <c r="AC60">
        <v>0</v>
      </c>
      <c r="AD60">
        <v>1</v>
      </c>
      <c r="AE60">
        <v>0</v>
      </c>
      <c r="AF60" t="s">
        <v>40</v>
      </c>
      <c r="AG60">
        <v>0.24</v>
      </c>
      <c r="AH60">
        <v>2</v>
      </c>
      <c r="AI60">
        <v>35897175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ROW(Source!A49)</f>
        <v>49</v>
      </c>
      <c r="B61">
        <v>35897188</v>
      </c>
      <c r="C61">
        <v>35897172</v>
      </c>
      <c r="D61">
        <v>31519376</v>
      </c>
      <c r="E61">
        <v>1</v>
      </c>
      <c r="F61">
        <v>1</v>
      </c>
      <c r="G61">
        <v>1</v>
      </c>
      <c r="H61">
        <v>2</v>
      </c>
      <c r="I61" t="s">
        <v>483</v>
      </c>
      <c r="J61" t="s">
        <v>484</v>
      </c>
      <c r="K61" t="s">
        <v>485</v>
      </c>
      <c r="L61">
        <v>1368</v>
      </c>
      <c r="N61">
        <v>1011</v>
      </c>
      <c r="O61" t="s">
        <v>461</v>
      </c>
      <c r="P61" t="s">
        <v>461</v>
      </c>
      <c r="Q61">
        <v>1</v>
      </c>
      <c r="X61">
        <v>3.34</v>
      </c>
      <c r="Y61">
        <v>0</v>
      </c>
      <c r="Z61">
        <v>0.9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40</v>
      </c>
      <c r="AG61">
        <v>4.008</v>
      </c>
      <c r="AH61">
        <v>2</v>
      </c>
      <c r="AI61">
        <v>35897176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ROW(Source!A49)</f>
        <v>49</v>
      </c>
      <c r="B62">
        <v>35897189</v>
      </c>
      <c r="C62">
        <v>35897172</v>
      </c>
      <c r="D62">
        <v>31519441</v>
      </c>
      <c r="E62">
        <v>1</v>
      </c>
      <c r="F62">
        <v>1</v>
      </c>
      <c r="G62">
        <v>1</v>
      </c>
      <c r="H62">
        <v>2</v>
      </c>
      <c r="I62" t="s">
        <v>486</v>
      </c>
      <c r="J62" t="s">
        <v>487</v>
      </c>
      <c r="K62" t="s">
        <v>488</v>
      </c>
      <c r="L62">
        <v>1368</v>
      </c>
      <c r="N62">
        <v>1011</v>
      </c>
      <c r="O62" t="s">
        <v>461</v>
      </c>
      <c r="P62" t="s">
        <v>461</v>
      </c>
      <c r="Q62">
        <v>1</v>
      </c>
      <c r="X62">
        <v>3.34</v>
      </c>
      <c r="Y62">
        <v>0</v>
      </c>
      <c r="Z62">
        <v>3.28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40</v>
      </c>
      <c r="AG62">
        <v>4.008</v>
      </c>
      <c r="AH62">
        <v>2</v>
      </c>
      <c r="AI62">
        <v>35897177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ROW(Source!A49)</f>
        <v>49</v>
      </c>
      <c r="B63">
        <v>35897190</v>
      </c>
      <c r="C63">
        <v>35897172</v>
      </c>
      <c r="D63">
        <v>31520646</v>
      </c>
      <c r="E63">
        <v>1</v>
      </c>
      <c r="F63">
        <v>1</v>
      </c>
      <c r="G63">
        <v>1</v>
      </c>
      <c r="H63">
        <v>2</v>
      </c>
      <c r="I63" t="s">
        <v>473</v>
      </c>
      <c r="J63" t="s">
        <v>474</v>
      </c>
      <c r="K63" t="s">
        <v>475</v>
      </c>
      <c r="L63">
        <v>1368</v>
      </c>
      <c r="N63">
        <v>1011</v>
      </c>
      <c r="O63" t="s">
        <v>461</v>
      </c>
      <c r="P63" t="s">
        <v>461</v>
      </c>
      <c r="Q63">
        <v>1</v>
      </c>
      <c r="X63">
        <v>0.2</v>
      </c>
      <c r="Y63">
        <v>0</v>
      </c>
      <c r="Z63">
        <v>65.709999999999994</v>
      </c>
      <c r="AA63">
        <v>11.6</v>
      </c>
      <c r="AB63">
        <v>0</v>
      </c>
      <c r="AC63">
        <v>0</v>
      </c>
      <c r="AD63">
        <v>1</v>
      </c>
      <c r="AE63">
        <v>0</v>
      </c>
      <c r="AF63" t="s">
        <v>40</v>
      </c>
      <c r="AG63">
        <v>0.24</v>
      </c>
      <c r="AH63">
        <v>2</v>
      </c>
      <c r="AI63">
        <v>35897178</v>
      </c>
      <c r="AJ63">
        <v>68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ROW(Source!A49)</f>
        <v>49</v>
      </c>
      <c r="B64">
        <v>35897191</v>
      </c>
      <c r="C64">
        <v>35897172</v>
      </c>
      <c r="D64">
        <v>31438964</v>
      </c>
      <c r="E64">
        <v>1</v>
      </c>
      <c r="F64">
        <v>1</v>
      </c>
      <c r="G64">
        <v>1</v>
      </c>
      <c r="H64">
        <v>3</v>
      </c>
      <c r="I64" t="s">
        <v>489</v>
      </c>
      <c r="J64" t="s">
        <v>490</v>
      </c>
      <c r="K64" t="s">
        <v>491</v>
      </c>
      <c r="L64">
        <v>1308</v>
      </c>
      <c r="N64">
        <v>1003</v>
      </c>
      <c r="O64" t="s">
        <v>73</v>
      </c>
      <c r="P64" t="s">
        <v>73</v>
      </c>
      <c r="Q64">
        <v>100</v>
      </c>
      <c r="X64">
        <v>2.4500000000000001E-2</v>
      </c>
      <c r="Y64">
        <v>120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2.4500000000000001E-2</v>
      </c>
      <c r="AH64">
        <v>2</v>
      </c>
      <c r="AI64">
        <v>35897179</v>
      </c>
      <c r="AJ64">
        <v>69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ROW(Source!A49)</f>
        <v>49</v>
      </c>
      <c r="B65">
        <v>35897192</v>
      </c>
      <c r="C65">
        <v>35897172</v>
      </c>
      <c r="D65">
        <v>31441802</v>
      </c>
      <c r="E65">
        <v>1</v>
      </c>
      <c r="F65">
        <v>1</v>
      </c>
      <c r="G65">
        <v>1</v>
      </c>
      <c r="H65">
        <v>3</v>
      </c>
      <c r="I65" t="s">
        <v>507</v>
      </c>
      <c r="J65" t="s">
        <v>508</v>
      </c>
      <c r="K65" t="s">
        <v>509</v>
      </c>
      <c r="L65">
        <v>1348</v>
      </c>
      <c r="N65">
        <v>1009</v>
      </c>
      <c r="O65" t="s">
        <v>495</v>
      </c>
      <c r="P65" t="s">
        <v>495</v>
      </c>
      <c r="Q65">
        <v>1000</v>
      </c>
      <c r="X65">
        <v>6.2E-4</v>
      </c>
      <c r="Y65">
        <v>12430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6.2E-4</v>
      </c>
      <c r="AH65">
        <v>2</v>
      </c>
      <c r="AI65">
        <v>35897180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ROW(Source!A49)</f>
        <v>49</v>
      </c>
      <c r="B66">
        <v>35897193</v>
      </c>
      <c r="C66">
        <v>35897172</v>
      </c>
      <c r="D66">
        <v>31466422</v>
      </c>
      <c r="E66">
        <v>1</v>
      </c>
      <c r="F66">
        <v>1</v>
      </c>
      <c r="G66">
        <v>1</v>
      </c>
      <c r="H66">
        <v>3</v>
      </c>
      <c r="I66" t="s">
        <v>510</v>
      </c>
      <c r="J66" t="s">
        <v>511</v>
      </c>
      <c r="K66" t="s">
        <v>512</v>
      </c>
      <c r="L66">
        <v>1346</v>
      </c>
      <c r="N66">
        <v>1009</v>
      </c>
      <c r="O66" t="s">
        <v>211</v>
      </c>
      <c r="P66" t="s">
        <v>211</v>
      </c>
      <c r="Q66">
        <v>1</v>
      </c>
      <c r="X66">
        <v>0.25</v>
      </c>
      <c r="Y66">
        <v>68.05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0.25</v>
      </c>
      <c r="AH66">
        <v>2</v>
      </c>
      <c r="AI66">
        <v>35897181</v>
      </c>
      <c r="AJ66">
        <v>71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ROW(Source!A49)</f>
        <v>49</v>
      </c>
      <c r="B67">
        <v>35897194</v>
      </c>
      <c r="C67">
        <v>35897172</v>
      </c>
      <c r="D67">
        <v>31475248</v>
      </c>
      <c r="E67">
        <v>1</v>
      </c>
      <c r="F67">
        <v>1</v>
      </c>
      <c r="G67">
        <v>1</v>
      </c>
      <c r="H67">
        <v>3</v>
      </c>
      <c r="I67" t="s">
        <v>502</v>
      </c>
      <c r="J67" t="s">
        <v>503</v>
      </c>
      <c r="K67" t="s">
        <v>504</v>
      </c>
      <c r="L67">
        <v>1348</v>
      </c>
      <c r="N67">
        <v>1009</v>
      </c>
      <c r="O67" t="s">
        <v>495</v>
      </c>
      <c r="P67" t="s">
        <v>495</v>
      </c>
      <c r="Q67">
        <v>1000</v>
      </c>
      <c r="X67">
        <v>7.2000000000000005E-4</v>
      </c>
      <c r="Y67">
        <v>7826.9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7.2000000000000005E-4</v>
      </c>
      <c r="AH67">
        <v>2</v>
      </c>
      <c r="AI67">
        <v>35897182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ROW(Source!A49)</f>
        <v>49</v>
      </c>
      <c r="B68">
        <v>35897195</v>
      </c>
      <c r="C68">
        <v>35897172</v>
      </c>
      <c r="D68">
        <v>31435925</v>
      </c>
      <c r="E68">
        <v>17</v>
      </c>
      <c r="F68">
        <v>1</v>
      </c>
      <c r="G68">
        <v>1</v>
      </c>
      <c r="H68">
        <v>3</v>
      </c>
      <c r="I68" t="s">
        <v>480</v>
      </c>
      <c r="J68" t="s">
        <v>3</v>
      </c>
      <c r="K68" t="s">
        <v>481</v>
      </c>
      <c r="L68">
        <v>1374</v>
      </c>
      <c r="N68">
        <v>1013</v>
      </c>
      <c r="O68" t="s">
        <v>482</v>
      </c>
      <c r="P68" t="s">
        <v>482</v>
      </c>
      <c r="Q68">
        <v>1</v>
      </c>
      <c r="X68">
        <v>2.72</v>
      </c>
      <c r="Y68">
        <v>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2.72</v>
      </c>
      <c r="AH68">
        <v>2</v>
      </c>
      <c r="AI68">
        <v>35897183</v>
      </c>
      <c r="AJ68">
        <v>73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ROW(Source!A51)</f>
        <v>51</v>
      </c>
      <c r="B69">
        <v>35897212</v>
      </c>
      <c r="C69">
        <v>35897197</v>
      </c>
      <c r="D69">
        <v>31709886</v>
      </c>
      <c r="E69">
        <v>1</v>
      </c>
      <c r="F69">
        <v>1</v>
      </c>
      <c r="G69">
        <v>1</v>
      </c>
      <c r="H69">
        <v>1</v>
      </c>
      <c r="I69" t="s">
        <v>478</v>
      </c>
      <c r="J69" t="s">
        <v>3</v>
      </c>
      <c r="K69" t="s">
        <v>479</v>
      </c>
      <c r="L69">
        <v>1191</v>
      </c>
      <c r="N69">
        <v>1013</v>
      </c>
      <c r="O69" t="s">
        <v>455</v>
      </c>
      <c r="P69" t="s">
        <v>455</v>
      </c>
      <c r="Q69">
        <v>1</v>
      </c>
      <c r="X69">
        <v>17.37</v>
      </c>
      <c r="Y69">
        <v>0</v>
      </c>
      <c r="Z69">
        <v>0</v>
      </c>
      <c r="AA69">
        <v>0</v>
      </c>
      <c r="AB69">
        <v>9.6199999999999992</v>
      </c>
      <c r="AC69">
        <v>0</v>
      </c>
      <c r="AD69">
        <v>1</v>
      </c>
      <c r="AE69">
        <v>1</v>
      </c>
      <c r="AF69" t="s">
        <v>40</v>
      </c>
      <c r="AG69">
        <v>20.844000000000001</v>
      </c>
      <c r="AH69">
        <v>2</v>
      </c>
      <c r="AI69">
        <v>35897198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ROW(Source!A51)</f>
        <v>51</v>
      </c>
      <c r="B70">
        <v>35897213</v>
      </c>
      <c r="C70">
        <v>35897197</v>
      </c>
      <c r="D70">
        <v>31703727</v>
      </c>
      <c r="E70">
        <v>1</v>
      </c>
      <c r="F70">
        <v>1</v>
      </c>
      <c r="G70">
        <v>1</v>
      </c>
      <c r="H70">
        <v>1</v>
      </c>
      <c r="I70" t="s">
        <v>456</v>
      </c>
      <c r="J70" t="s">
        <v>3</v>
      </c>
      <c r="K70" t="s">
        <v>457</v>
      </c>
      <c r="L70">
        <v>1191</v>
      </c>
      <c r="N70">
        <v>1013</v>
      </c>
      <c r="O70" t="s">
        <v>455</v>
      </c>
      <c r="P70" t="s">
        <v>455</v>
      </c>
      <c r="Q70">
        <v>1</v>
      </c>
      <c r="X70">
        <v>0.4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2</v>
      </c>
      <c r="AF70" t="s">
        <v>40</v>
      </c>
      <c r="AG70">
        <v>0.48</v>
      </c>
      <c r="AH70">
        <v>2</v>
      </c>
      <c r="AI70">
        <v>35897199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ROW(Source!A51)</f>
        <v>51</v>
      </c>
      <c r="B71">
        <v>35897214</v>
      </c>
      <c r="C71">
        <v>35897197</v>
      </c>
      <c r="D71">
        <v>31519244</v>
      </c>
      <c r="E71">
        <v>1</v>
      </c>
      <c r="F71">
        <v>1</v>
      </c>
      <c r="G71">
        <v>1</v>
      </c>
      <c r="H71">
        <v>2</v>
      </c>
      <c r="I71" t="s">
        <v>462</v>
      </c>
      <c r="J71" t="s">
        <v>463</v>
      </c>
      <c r="K71" t="s">
        <v>464</v>
      </c>
      <c r="L71">
        <v>1368</v>
      </c>
      <c r="N71">
        <v>1011</v>
      </c>
      <c r="O71" t="s">
        <v>461</v>
      </c>
      <c r="P71" t="s">
        <v>461</v>
      </c>
      <c r="Q71">
        <v>1</v>
      </c>
      <c r="X71">
        <v>0.2</v>
      </c>
      <c r="Y71">
        <v>0</v>
      </c>
      <c r="Z71">
        <v>111.99</v>
      </c>
      <c r="AA71">
        <v>13.5</v>
      </c>
      <c r="AB71">
        <v>0</v>
      </c>
      <c r="AC71">
        <v>0</v>
      </c>
      <c r="AD71">
        <v>1</v>
      </c>
      <c r="AE71">
        <v>0</v>
      </c>
      <c r="AF71" t="s">
        <v>40</v>
      </c>
      <c r="AG71">
        <v>0.24</v>
      </c>
      <c r="AH71">
        <v>2</v>
      </c>
      <c r="AI71">
        <v>35897200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ROW(Source!A51)</f>
        <v>51</v>
      </c>
      <c r="B72">
        <v>35897215</v>
      </c>
      <c r="C72">
        <v>35897197</v>
      </c>
      <c r="D72">
        <v>31519376</v>
      </c>
      <c r="E72">
        <v>1</v>
      </c>
      <c r="F72">
        <v>1</v>
      </c>
      <c r="G72">
        <v>1</v>
      </c>
      <c r="H72">
        <v>2</v>
      </c>
      <c r="I72" t="s">
        <v>483</v>
      </c>
      <c r="J72" t="s">
        <v>484</v>
      </c>
      <c r="K72" t="s">
        <v>485</v>
      </c>
      <c r="L72">
        <v>1368</v>
      </c>
      <c r="N72">
        <v>1011</v>
      </c>
      <c r="O72" t="s">
        <v>461</v>
      </c>
      <c r="P72" t="s">
        <v>461</v>
      </c>
      <c r="Q72">
        <v>1</v>
      </c>
      <c r="X72">
        <v>4.0599999999999996</v>
      </c>
      <c r="Y72">
        <v>0</v>
      </c>
      <c r="Z72">
        <v>0.9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40</v>
      </c>
      <c r="AG72">
        <v>4.871999999999999</v>
      </c>
      <c r="AH72">
        <v>2</v>
      </c>
      <c r="AI72">
        <v>35897201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ROW(Source!A51)</f>
        <v>51</v>
      </c>
      <c r="B73">
        <v>35897216</v>
      </c>
      <c r="C73">
        <v>35897197</v>
      </c>
      <c r="D73">
        <v>31519441</v>
      </c>
      <c r="E73">
        <v>1</v>
      </c>
      <c r="F73">
        <v>1</v>
      </c>
      <c r="G73">
        <v>1</v>
      </c>
      <c r="H73">
        <v>2</v>
      </c>
      <c r="I73" t="s">
        <v>486</v>
      </c>
      <c r="J73" t="s">
        <v>487</v>
      </c>
      <c r="K73" t="s">
        <v>488</v>
      </c>
      <c r="L73">
        <v>1368</v>
      </c>
      <c r="N73">
        <v>1011</v>
      </c>
      <c r="O73" t="s">
        <v>461</v>
      </c>
      <c r="P73" t="s">
        <v>461</v>
      </c>
      <c r="Q73">
        <v>1</v>
      </c>
      <c r="X73">
        <v>4.0599999999999996</v>
      </c>
      <c r="Y73">
        <v>0</v>
      </c>
      <c r="Z73">
        <v>3.28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40</v>
      </c>
      <c r="AG73">
        <v>4.871999999999999</v>
      </c>
      <c r="AH73">
        <v>2</v>
      </c>
      <c r="AI73">
        <v>35897202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ROW(Source!A51)</f>
        <v>51</v>
      </c>
      <c r="B74">
        <v>35897217</v>
      </c>
      <c r="C74">
        <v>35897197</v>
      </c>
      <c r="D74">
        <v>31520646</v>
      </c>
      <c r="E74">
        <v>1</v>
      </c>
      <c r="F74">
        <v>1</v>
      </c>
      <c r="G74">
        <v>1</v>
      </c>
      <c r="H74">
        <v>2</v>
      </c>
      <c r="I74" t="s">
        <v>473</v>
      </c>
      <c r="J74" t="s">
        <v>474</v>
      </c>
      <c r="K74" t="s">
        <v>475</v>
      </c>
      <c r="L74">
        <v>1368</v>
      </c>
      <c r="N74">
        <v>1011</v>
      </c>
      <c r="O74" t="s">
        <v>461</v>
      </c>
      <c r="P74" t="s">
        <v>461</v>
      </c>
      <c r="Q74">
        <v>1</v>
      </c>
      <c r="X74">
        <v>0.2</v>
      </c>
      <c r="Y74">
        <v>0</v>
      </c>
      <c r="Z74">
        <v>65.709999999999994</v>
      </c>
      <c r="AA74">
        <v>11.6</v>
      </c>
      <c r="AB74">
        <v>0</v>
      </c>
      <c r="AC74">
        <v>0</v>
      </c>
      <c r="AD74">
        <v>1</v>
      </c>
      <c r="AE74">
        <v>0</v>
      </c>
      <c r="AF74" t="s">
        <v>40</v>
      </c>
      <c r="AG74">
        <v>0.24</v>
      </c>
      <c r="AH74">
        <v>2</v>
      </c>
      <c r="AI74">
        <v>35897203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ROW(Source!A51)</f>
        <v>51</v>
      </c>
      <c r="B75">
        <v>35897218</v>
      </c>
      <c r="C75">
        <v>35897197</v>
      </c>
      <c r="D75">
        <v>31438964</v>
      </c>
      <c r="E75">
        <v>1</v>
      </c>
      <c r="F75">
        <v>1</v>
      </c>
      <c r="G75">
        <v>1</v>
      </c>
      <c r="H75">
        <v>3</v>
      </c>
      <c r="I75" t="s">
        <v>489</v>
      </c>
      <c r="J75" t="s">
        <v>490</v>
      </c>
      <c r="K75" t="s">
        <v>491</v>
      </c>
      <c r="L75">
        <v>1308</v>
      </c>
      <c r="N75">
        <v>1003</v>
      </c>
      <c r="O75" t="s">
        <v>73</v>
      </c>
      <c r="P75" t="s">
        <v>73</v>
      </c>
      <c r="Q75">
        <v>100</v>
      </c>
      <c r="X75">
        <v>2.4500000000000001E-2</v>
      </c>
      <c r="Y75">
        <v>120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2.4500000000000001E-2</v>
      </c>
      <c r="AH75">
        <v>2</v>
      </c>
      <c r="AI75">
        <v>35897204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ROW(Source!A51)</f>
        <v>51</v>
      </c>
      <c r="B76">
        <v>35897219</v>
      </c>
      <c r="C76">
        <v>35897197</v>
      </c>
      <c r="D76">
        <v>31441802</v>
      </c>
      <c r="E76">
        <v>1</v>
      </c>
      <c r="F76">
        <v>1</v>
      </c>
      <c r="G76">
        <v>1</v>
      </c>
      <c r="H76">
        <v>3</v>
      </c>
      <c r="I76" t="s">
        <v>507</v>
      </c>
      <c r="J76" t="s">
        <v>508</v>
      </c>
      <c r="K76" t="s">
        <v>509</v>
      </c>
      <c r="L76">
        <v>1348</v>
      </c>
      <c r="N76">
        <v>1009</v>
      </c>
      <c r="O76" t="s">
        <v>495</v>
      </c>
      <c r="P76" t="s">
        <v>495</v>
      </c>
      <c r="Q76">
        <v>1000</v>
      </c>
      <c r="X76">
        <v>6.2E-4</v>
      </c>
      <c r="Y76">
        <v>12430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6.2E-4</v>
      </c>
      <c r="AH76">
        <v>2</v>
      </c>
      <c r="AI76">
        <v>35897205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ROW(Source!A51)</f>
        <v>51</v>
      </c>
      <c r="B77">
        <v>35897220</v>
      </c>
      <c r="C77">
        <v>35897197</v>
      </c>
      <c r="D77">
        <v>31466422</v>
      </c>
      <c r="E77">
        <v>1</v>
      </c>
      <c r="F77">
        <v>1</v>
      </c>
      <c r="G77">
        <v>1</v>
      </c>
      <c r="H77">
        <v>3</v>
      </c>
      <c r="I77" t="s">
        <v>510</v>
      </c>
      <c r="J77" t="s">
        <v>511</v>
      </c>
      <c r="K77" t="s">
        <v>512</v>
      </c>
      <c r="L77">
        <v>1346</v>
      </c>
      <c r="N77">
        <v>1009</v>
      </c>
      <c r="O77" t="s">
        <v>211</v>
      </c>
      <c r="P77" t="s">
        <v>211</v>
      </c>
      <c r="Q77">
        <v>1</v>
      </c>
      <c r="X77">
        <v>0.25</v>
      </c>
      <c r="Y77">
        <v>68.05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0.25</v>
      </c>
      <c r="AH77">
        <v>2</v>
      </c>
      <c r="AI77">
        <v>35897206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ROW(Source!A51)</f>
        <v>51</v>
      </c>
      <c r="B78">
        <v>35897221</v>
      </c>
      <c r="C78">
        <v>35897197</v>
      </c>
      <c r="D78">
        <v>31475248</v>
      </c>
      <c r="E78">
        <v>1</v>
      </c>
      <c r="F78">
        <v>1</v>
      </c>
      <c r="G78">
        <v>1</v>
      </c>
      <c r="H78">
        <v>3</v>
      </c>
      <c r="I78" t="s">
        <v>502</v>
      </c>
      <c r="J78" t="s">
        <v>503</v>
      </c>
      <c r="K78" t="s">
        <v>504</v>
      </c>
      <c r="L78">
        <v>1348</v>
      </c>
      <c r="N78">
        <v>1009</v>
      </c>
      <c r="O78" t="s">
        <v>495</v>
      </c>
      <c r="P78" t="s">
        <v>495</v>
      </c>
      <c r="Q78">
        <v>1000</v>
      </c>
      <c r="X78">
        <v>7.2000000000000005E-4</v>
      </c>
      <c r="Y78">
        <v>7826.9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7.2000000000000005E-4</v>
      </c>
      <c r="AH78">
        <v>2</v>
      </c>
      <c r="AI78">
        <v>35897207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ROW(Source!A51)</f>
        <v>51</v>
      </c>
      <c r="B79">
        <v>35897222</v>
      </c>
      <c r="C79">
        <v>35897197</v>
      </c>
      <c r="D79">
        <v>31435925</v>
      </c>
      <c r="E79">
        <v>17</v>
      </c>
      <c r="F79">
        <v>1</v>
      </c>
      <c r="G79">
        <v>1</v>
      </c>
      <c r="H79">
        <v>3</v>
      </c>
      <c r="I79" t="s">
        <v>480</v>
      </c>
      <c r="J79" t="s">
        <v>3</v>
      </c>
      <c r="K79" t="s">
        <v>481</v>
      </c>
      <c r="L79">
        <v>1374</v>
      </c>
      <c r="N79">
        <v>1013</v>
      </c>
      <c r="O79" t="s">
        <v>482</v>
      </c>
      <c r="P79" t="s">
        <v>482</v>
      </c>
      <c r="Q79">
        <v>1</v>
      </c>
      <c r="X79">
        <v>3.34</v>
      </c>
      <c r="Y79">
        <v>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3.34</v>
      </c>
      <c r="AH79">
        <v>2</v>
      </c>
      <c r="AI79">
        <v>35897208</v>
      </c>
      <c r="AJ79">
        <v>85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ROW(Source!A55)</f>
        <v>55</v>
      </c>
      <c r="B80">
        <v>35897236</v>
      </c>
      <c r="C80">
        <v>35897226</v>
      </c>
      <c r="D80">
        <v>31709886</v>
      </c>
      <c r="E80">
        <v>1</v>
      </c>
      <c r="F80">
        <v>1</v>
      </c>
      <c r="G80">
        <v>1</v>
      </c>
      <c r="H80">
        <v>1</v>
      </c>
      <c r="I80" t="s">
        <v>478</v>
      </c>
      <c r="J80" t="s">
        <v>3</v>
      </c>
      <c r="K80" t="s">
        <v>479</v>
      </c>
      <c r="L80">
        <v>1191</v>
      </c>
      <c r="N80">
        <v>1013</v>
      </c>
      <c r="O80" t="s">
        <v>455</v>
      </c>
      <c r="P80" t="s">
        <v>455</v>
      </c>
      <c r="Q80">
        <v>1</v>
      </c>
      <c r="X80">
        <v>1.68</v>
      </c>
      <c r="Y80">
        <v>0</v>
      </c>
      <c r="Z80">
        <v>0</v>
      </c>
      <c r="AA80">
        <v>0</v>
      </c>
      <c r="AB80">
        <v>9.6199999999999992</v>
      </c>
      <c r="AC80">
        <v>0</v>
      </c>
      <c r="AD80">
        <v>1</v>
      </c>
      <c r="AE80">
        <v>1</v>
      </c>
      <c r="AF80" t="s">
        <v>40</v>
      </c>
      <c r="AG80">
        <v>2.016</v>
      </c>
      <c r="AH80">
        <v>2</v>
      </c>
      <c r="AI80">
        <v>35897229</v>
      </c>
      <c r="AJ80">
        <v>89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ROW(Source!A55)</f>
        <v>55</v>
      </c>
      <c r="B81">
        <v>35897237</v>
      </c>
      <c r="C81">
        <v>35897226</v>
      </c>
      <c r="D81">
        <v>31436888</v>
      </c>
      <c r="E81">
        <v>1</v>
      </c>
      <c r="F81">
        <v>1</v>
      </c>
      <c r="G81">
        <v>1</v>
      </c>
      <c r="H81">
        <v>3</v>
      </c>
      <c r="I81" t="s">
        <v>513</v>
      </c>
      <c r="J81" t="s">
        <v>514</v>
      </c>
      <c r="K81" t="s">
        <v>515</v>
      </c>
      <c r="L81">
        <v>1348</v>
      </c>
      <c r="N81">
        <v>1009</v>
      </c>
      <c r="O81" t="s">
        <v>495</v>
      </c>
      <c r="P81" t="s">
        <v>495</v>
      </c>
      <c r="Q81">
        <v>1000</v>
      </c>
      <c r="X81">
        <v>8.0000000000000004E-4</v>
      </c>
      <c r="Y81">
        <v>4488.3999999999996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8.0000000000000004E-4</v>
      </c>
      <c r="AH81">
        <v>2</v>
      </c>
      <c r="AI81">
        <v>35897230</v>
      </c>
      <c r="AJ81">
        <v>90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ROW(Source!A55)</f>
        <v>55</v>
      </c>
      <c r="B82">
        <v>35897238</v>
      </c>
      <c r="C82">
        <v>35897226</v>
      </c>
      <c r="D82">
        <v>31436924</v>
      </c>
      <c r="E82">
        <v>1</v>
      </c>
      <c r="F82">
        <v>1</v>
      </c>
      <c r="G82">
        <v>1</v>
      </c>
      <c r="H82">
        <v>3</v>
      </c>
      <c r="I82" t="s">
        <v>516</v>
      </c>
      <c r="J82" t="s">
        <v>517</v>
      </c>
      <c r="K82" t="s">
        <v>518</v>
      </c>
      <c r="L82">
        <v>1348</v>
      </c>
      <c r="N82">
        <v>1009</v>
      </c>
      <c r="O82" t="s">
        <v>495</v>
      </c>
      <c r="P82" t="s">
        <v>495</v>
      </c>
      <c r="Q82">
        <v>1000</v>
      </c>
      <c r="X82">
        <v>1.0000000000000001E-5</v>
      </c>
      <c r="Y82">
        <v>8105.71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1.0000000000000001E-5</v>
      </c>
      <c r="AH82">
        <v>2</v>
      </c>
      <c r="AI82">
        <v>35897231</v>
      </c>
      <c r="AJ82">
        <v>91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ROW(Source!A55)</f>
        <v>55</v>
      </c>
      <c r="B83">
        <v>35897239</v>
      </c>
      <c r="C83">
        <v>35897226</v>
      </c>
      <c r="D83">
        <v>31437024</v>
      </c>
      <c r="E83">
        <v>1</v>
      </c>
      <c r="F83">
        <v>1</v>
      </c>
      <c r="G83">
        <v>1</v>
      </c>
      <c r="H83">
        <v>3</v>
      </c>
      <c r="I83" t="s">
        <v>519</v>
      </c>
      <c r="J83" t="s">
        <v>520</v>
      </c>
      <c r="K83" t="s">
        <v>521</v>
      </c>
      <c r="L83">
        <v>1346</v>
      </c>
      <c r="N83">
        <v>1009</v>
      </c>
      <c r="O83" t="s">
        <v>211</v>
      </c>
      <c r="P83" t="s">
        <v>211</v>
      </c>
      <c r="Q83">
        <v>1</v>
      </c>
      <c r="X83">
        <v>0.15</v>
      </c>
      <c r="Y83">
        <v>6.09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0.15</v>
      </c>
      <c r="AH83">
        <v>2</v>
      </c>
      <c r="AI83">
        <v>35897232</v>
      </c>
      <c r="AJ83">
        <v>92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ROW(Source!A55)</f>
        <v>55</v>
      </c>
      <c r="B84">
        <v>35897240</v>
      </c>
      <c r="C84">
        <v>35897226</v>
      </c>
      <c r="D84">
        <v>31438964</v>
      </c>
      <c r="E84">
        <v>1</v>
      </c>
      <c r="F84">
        <v>1</v>
      </c>
      <c r="G84">
        <v>1</v>
      </c>
      <c r="H84">
        <v>3</v>
      </c>
      <c r="I84" t="s">
        <v>489</v>
      </c>
      <c r="J84" t="s">
        <v>490</v>
      </c>
      <c r="K84" t="s">
        <v>491</v>
      </c>
      <c r="L84">
        <v>1308</v>
      </c>
      <c r="N84">
        <v>1003</v>
      </c>
      <c r="O84" t="s">
        <v>73</v>
      </c>
      <c r="P84" t="s">
        <v>73</v>
      </c>
      <c r="Q84">
        <v>100</v>
      </c>
      <c r="X84">
        <v>2.3999999999999998E-3</v>
      </c>
      <c r="Y84">
        <v>120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2.3999999999999998E-3</v>
      </c>
      <c r="AH84">
        <v>2</v>
      </c>
      <c r="AI84">
        <v>35897233</v>
      </c>
      <c r="AJ84">
        <v>93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ROW(Source!A55)</f>
        <v>55</v>
      </c>
      <c r="B85">
        <v>35897241</v>
      </c>
      <c r="C85">
        <v>35897226</v>
      </c>
      <c r="D85">
        <v>31435925</v>
      </c>
      <c r="E85">
        <v>17</v>
      </c>
      <c r="F85">
        <v>1</v>
      </c>
      <c r="G85">
        <v>1</v>
      </c>
      <c r="H85">
        <v>3</v>
      </c>
      <c r="I85" t="s">
        <v>480</v>
      </c>
      <c r="J85" t="s">
        <v>3</v>
      </c>
      <c r="K85" t="s">
        <v>481</v>
      </c>
      <c r="L85">
        <v>1374</v>
      </c>
      <c r="N85">
        <v>1013</v>
      </c>
      <c r="O85" t="s">
        <v>482</v>
      </c>
      <c r="P85" t="s">
        <v>482</v>
      </c>
      <c r="Q85">
        <v>1</v>
      </c>
      <c r="X85">
        <v>0.32</v>
      </c>
      <c r="Y85">
        <v>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0.32</v>
      </c>
      <c r="AH85">
        <v>2</v>
      </c>
      <c r="AI85">
        <v>35897234</v>
      </c>
      <c r="AJ85">
        <v>94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ROW(Source!A58)</f>
        <v>58</v>
      </c>
      <c r="B86">
        <v>35944341</v>
      </c>
      <c r="C86">
        <v>35944340</v>
      </c>
      <c r="D86">
        <v>31709886</v>
      </c>
      <c r="E86">
        <v>1</v>
      </c>
      <c r="F86">
        <v>1</v>
      </c>
      <c r="G86">
        <v>1</v>
      </c>
      <c r="H86">
        <v>1</v>
      </c>
      <c r="I86" t="s">
        <v>478</v>
      </c>
      <c r="J86" t="s">
        <v>3</v>
      </c>
      <c r="K86" t="s">
        <v>479</v>
      </c>
      <c r="L86">
        <v>1191</v>
      </c>
      <c r="N86">
        <v>1013</v>
      </c>
      <c r="O86" t="s">
        <v>455</v>
      </c>
      <c r="P86" t="s">
        <v>455</v>
      </c>
      <c r="Q86">
        <v>1</v>
      </c>
      <c r="X86">
        <v>1.9</v>
      </c>
      <c r="Y86">
        <v>0</v>
      </c>
      <c r="Z86">
        <v>0</v>
      </c>
      <c r="AA86">
        <v>0</v>
      </c>
      <c r="AB86">
        <v>9.6199999999999992</v>
      </c>
      <c r="AC86">
        <v>0</v>
      </c>
      <c r="AD86">
        <v>1</v>
      </c>
      <c r="AE86">
        <v>1</v>
      </c>
      <c r="AF86" t="s">
        <v>40</v>
      </c>
      <c r="AG86">
        <v>2.2799999999999998</v>
      </c>
      <c r="AH86">
        <v>2</v>
      </c>
      <c r="AI86">
        <v>35944341</v>
      </c>
      <c r="AJ86">
        <v>97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ROW(Source!A58)</f>
        <v>58</v>
      </c>
      <c r="B87">
        <v>35944342</v>
      </c>
      <c r="C87">
        <v>35944340</v>
      </c>
      <c r="D87">
        <v>31436888</v>
      </c>
      <c r="E87">
        <v>1</v>
      </c>
      <c r="F87">
        <v>1</v>
      </c>
      <c r="G87">
        <v>1</v>
      </c>
      <c r="H87">
        <v>3</v>
      </c>
      <c r="I87" t="s">
        <v>513</v>
      </c>
      <c r="J87" t="s">
        <v>514</v>
      </c>
      <c r="K87" t="s">
        <v>515</v>
      </c>
      <c r="L87">
        <v>1348</v>
      </c>
      <c r="N87">
        <v>1009</v>
      </c>
      <c r="O87" t="s">
        <v>495</v>
      </c>
      <c r="P87" t="s">
        <v>495</v>
      </c>
      <c r="Q87">
        <v>1000</v>
      </c>
      <c r="X87">
        <v>8.0000000000000004E-4</v>
      </c>
      <c r="Y87">
        <v>4488.3999999999996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8.0000000000000004E-4</v>
      </c>
      <c r="AH87">
        <v>2</v>
      </c>
      <c r="AI87">
        <v>35944342</v>
      </c>
      <c r="AJ87">
        <v>98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ROW(Source!A58)</f>
        <v>58</v>
      </c>
      <c r="B88">
        <v>35944343</v>
      </c>
      <c r="C88">
        <v>35944340</v>
      </c>
      <c r="D88">
        <v>31436924</v>
      </c>
      <c r="E88">
        <v>1</v>
      </c>
      <c r="F88">
        <v>1</v>
      </c>
      <c r="G88">
        <v>1</v>
      </c>
      <c r="H88">
        <v>3</v>
      </c>
      <c r="I88" t="s">
        <v>516</v>
      </c>
      <c r="J88" t="s">
        <v>517</v>
      </c>
      <c r="K88" t="s">
        <v>518</v>
      </c>
      <c r="L88">
        <v>1348</v>
      </c>
      <c r="N88">
        <v>1009</v>
      </c>
      <c r="O88" t="s">
        <v>495</v>
      </c>
      <c r="P88" t="s">
        <v>495</v>
      </c>
      <c r="Q88">
        <v>1000</v>
      </c>
      <c r="X88">
        <v>1.0000000000000001E-5</v>
      </c>
      <c r="Y88">
        <v>8105.71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1.0000000000000001E-5</v>
      </c>
      <c r="AH88">
        <v>2</v>
      </c>
      <c r="AI88">
        <v>35944343</v>
      </c>
      <c r="AJ88">
        <v>99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ROW(Source!A58)</f>
        <v>58</v>
      </c>
      <c r="B89">
        <v>35944344</v>
      </c>
      <c r="C89">
        <v>35944340</v>
      </c>
      <c r="D89">
        <v>31437024</v>
      </c>
      <c r="E89">
        <v>1</v>
      </c>
      <c r="F89">
        <v>1</v>
      </c>
      <c r="G89">
        <v>1</v>
      </c>
      <c r="H89">
        <v>3</v>
      </c>
      <c r="I89" t="s">
        <v>519</v>
      </c>
      <c r="J89" t="s">
        <v>520</v>
      </c>
      <c r="K89" t="s">
        <v>521</v>
      </c>
      <c r="L89">
        <v>1346</v>
      </c>
      <c r="N89">
        <v>1009</v>
      </c>
      <c r="O89" t="s">
        <v>211</v>
      </c>
      <c r="P89" t="s">
        <v>211</v>
      </c>
      <c r="Q89">
        <v>1</v>
      </c>
      <c r="X89">
        <v>0.15</v>
      </c>
      <c r="Y89">
        <v>6.09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0.15</v>
      </c>
      <c r="AH89">
        <v>2</v>
      </c>
      <c r="AI89">
        <v>35944344</v>
      </c>
      <c r="AJ89">
        <v>100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ROW(Source!A58)</f>
        <v>58</v>
      </c>
      <c r="B90">
        <v>35944345</v>
      </c>
      <c r="C90">
        <v>35944340</v>
      </c>
      <c r="D90">
        <v>31438964</v>
      </c>
      <c r="E90">
        <v>1</v>
      </c>
      <c r="F90">
        <v>1</v>
      </c>
      <c r="G90">
        <v>1</v>
      </c>
      <c r="H90">
        <v>3</v>
      </c>
      <c r="I90" t="s">
        <v>489</v>
      </c>
      <c r="J90" t="s">
        <v>490</v>
      </c>
      <c r="K90" t="s">
        <v>491</v>
      </c>
      <c r="L90">
        <v>1308</v>
      </c>
      <c r="N90">
        <v>1003</v>
      </c>
      <c r="O90" t="s">
        <v>73</v>
      </c>
      <c r="P90" t="s">
        <v>73</v>
      </c>
      <c r="Q90">
        <v>100</v>
      </c>
      <c r="X90">
        <v>2.3999999999999998E-3</v>
      </c>
      <c r="Y90">
        <v>120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2.3999999999999998E-3</v>
      </c>
      <c r="AH90">
        <v>2</v>
      </c>
      <c r="AI90">
        <v>35944345</v>
      </c>
      <c r="AJ90">
        <v>101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ROW(Source!A58)</f>
        <v>58</v>
      </c>
      <c r="B91">
        <v>35944346</v>
      </c>
      <c r="C91">
        <v>35944340</v>
      </c>
      <c r="D91">
        <v>31435925</v>
      </c>
      <c r="E91">
        <v>17</v>
      </c>
      <c r="F91">
        <v>1</v>
      </c>
      <c r="G91">
        <v>1</v>
      </c>
      <c r="H91">
        <v>3</v>
      </c>
      <c r="I91" t="s">
        <v>480</v>
      </c>
      <c r="J91" t="s">
        <v>3</v>
      </c>
      <c r="K91" t="s">
        <v>481</v>
      </c>
      <c r="L91">
        <v>1374</v>
      </c>
      <c r="N91">
        <v>1013</v>
      </c>
      <c r="O91" t="s">
        <v>482</v>
      </c>
      <c r="P91" t="s">
        <v>482</v>
      </c>
      <c r="Q91">
        <v>1</v>
      </c>
      <c r="X91">
        <v>0.37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0.37</v>
      </c>
      <c r="AH91">
        <v>2</v>
      </c>
      <c r="AI91">
        <v>35944346</v>
      </c>
      <c r="AJ91">
        <v>102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ROW(Source!A61)</f>
        <v>61</v>
      </c>
      <c r="B92">
        <v>35897258</v>
      </c>
      <c r="C92">
        <v>35897245</v>
      </c>
      <c r="D92">
        <v>31709886</v>
      </c>
      <c r="E92">
        <v>1</v>
      </c>
      <c r="F92">
        <v>1</v>
      </c>
      <c r="G92">
        <v>1</v>
      </c>
      <c r="H92">
        <v>1</v>
      </c>
      <c r="I92" t="s">
        <v>478</v>
      </c>
      <c r="J92" t="s">
        <v>3</v>
      </c>
      <c r="K92" t="s">
        <v>479</v>
      </c>
      <c r="L92">
        <v>1191</v>
      </c>
      <c r="N92">
        <v>1013</v>
      </c>
      <c r="O92" t="s">
        <v>455</v>
      </c>
      <c r="P92" t="s">
        <v>455</v>
      </c>
      <c r="Q92">
        <v>1</v>
      </c>
      <c r="X92">
        <v>5.53</v>
      </c>
      <c r="Y92">
        <v>0</v>
      </c>
      <c r="Z92">
        <v>0</v>
      </c>
      <c r="AA92">
        <v>0</v>
      </c>
      <c r="AB92">
        <v>9.6199999999999992</v>
      </c>
      <c r="AC92">
        <v>0</v>
      </c>
      <c r="AD92">
        <v>1</v>
      </c>
      <c r="AE92">
        <v>1</v>
      </c>
      <c r="AF92" t="s">
        <v>40</v>
      </c>
      <c r="AG92">
        <v>6.6360000000000001</v>
      </c>
      <c r="AH92">
        <v>2</v>
      </c>
      <c r="AI92">
        <v>35897248</v>
      </c>
      <c r="AJ92">
        <v>105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ROW(Source!A61)</f>
        <v>61</v>
      </c>
      <c r="B93">
        <v>35897259</v>
      </c>
      <c r="C93">
        <v>35897245</v>
      </c>
      <c r="D93">
        <v>31703727</v>
      </c>
      <c r="E93">
        <v>1</v>
      </c>
      <c r="F93">
        <v>1</v>
      </c>
      <c r="G93">
        <v>1</v>
      </c>
      <c r="H93">
        <v>1</v>
      </c>
      <c r="I93" t="s">
        <v>456</v>
      </c>
      <c r="J93" t="s">
        <v>3</v>
      </c>
      <c r="K93" t="s">
        <v>457</v>
      </c>
      <c r="L93">
        <v>1191</v>
      </c>
      <c r="N93">
        <v>1013</v>
      </c>
      <c r="O93" t="s">
        <v>455</v>
      </c>
      <c r="P93" t="s">
        <v>455</v>
      </c>
      <c r="Q93">
        <v>1</v>
      </c>
      <c r="X93">
        <v>0.02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40</v>
      </c>
      <c r="AG93">
        <v>2.4E-2</v>
      </c>
      <c r="AH93">
        <v>2</v>
      </c>
      <c r="AI93">
        <v>35897249</v>
      </c>
      <c r="AJ93">
        <v>106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ROW(Source!A61)</f>
        <v>61</v>
      </c>
      <c r="B94">
        <v>35897260</v>
      </c>
      <c r="C94">
        <v>35897245</v>
      </c>
      <c r="D94">
        <v>31519244</v>
      </c>
      <c r="E94">
        <v>1</v>
      </c>
      <c r="F94">
        <v>1</v>
      </c>
      <c r="G94">
        <v>1</v>
      </c>
      <c r="H94">
        <v>2</v>
      </c>
      <c r="I94" t="s">
        <v>462</v>
      </c>
      <c r="J94" t="s">
        <v>463</v>
      </c>
      <c r="K94" t="s">
        <v>464</v>
      </c>
      <c r="L94">
        <v>1368</v>
      </c>
      <c r="N94">
        <v>1011</v>
      </c>
      <c r="O94" t="s">
        <v>461</v>
      </c>
      <c r="P94" t="s">
        <v>461</v>
      </c>
      <c r="Q94">
        <v>1</v>
      </c>
      <c r="X94">
        <v>0.01</v>
      </c>
      <c r="Y94">
        <v>0</v>
      </c>
      <c r="Z94">
        <v>111.99</v>
      </c>
      <c r="AA94">
        <v>13.5</v>
      </c>
      <c r="AB94">
        <v>0</v>
      </c>
      <c r="AC94">
        <v>0</v>
      </c>
      <c r="AD94">
        <v>1</v>
      </c>
      <c r="AE94">
        <v>0</v>
      </c>
      <c r="AF94" t="s">
        <v>40</v>
      </c>
      <c r="AG94">
        <v>1.2E-2</v>
      </c>
      <c r="AH94">
        <v>2</v>
      </c>
      <c r="AI94">
        <v>35897250</v>
      </c>
      <c r="AJ94">
        <v>107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ROW(Source!A61)</f>
        <v>61</v>
      </c>
      <c r="B95">
        <v>35897261</v>
      </c>
      <c r="C95">
        <v>35897245</v>
      </c>
      <c r="D95">
        <v>31520646</v>
      </c>
      <c r="E95">
        <v>1</v>
      </c>
      <c r="F95">
        <v>1</v>
      </c>
      <c r="G95">
        <v>1</v>
      </c>
      <c r="H95">
        <v>2</v>
      </c>
      <c r="I95" t="s">
        <v>473</v>
      </c>
      <c r="J95" t="s">
        <v>474</v>
      </c>
      <c r="K95" t="s">
        <v>475</v>
      </c>
      <c r="L95">
        <v>1368</v>
      </c>
      <c r="N95">
        <v>1011</v>
      </c>
      <c r="O95" t="s">
        <v>461</v>
      </c>
      <c r="P95" t="s">
        <v>461</v>
      </c>
      <c r="Q95">
        <v>1</v>
      </c>
      <c r="X95">
        <v>0.01</v>
      </c>
      <c r="Y95">
        <v>0</v>
      </c>
      <c r="Z95">
        <v>65.709999999999994</v>
      </c>
      <c r="AA95">
        <v>11.6</v>
      </c>
      <c r="AB95">
        <v>0</v>
      </c>
      <c r="AC95">
        <v>0</v>
      </c>
      <c r="AD95">
        <v>1</v>
      </c>
      <c r="AE95">
        <v>0</v>
      </c>
      <c r="AF95" t="s">
        <v>40</v>
      </c>
      <c r="AG95">
        <v>1.2E-2</v>
      </c>
      <c r="AH95">
        <v>2</v>
      </c>
      <c r="AI95">
        <v>35897251</v>
      </c>
      <c r="AJ95">
        <v>108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ROW(Source!A61)</f>
        <v>61</v>
      </c>
      <c r="B96">
        <v>35897262</v>
      </c>
      <c r="C96">
        <v>35897245</v>
      </c>
      <c r="D96">
        <v>31436888</v>
      </c>
      <c r="E96">
        <v>1</v>
      </c>
      <c r="F96">
        <v>1</v>
      </c>
      <c r="G96">
        <v>1</v>
      </c>
      <c r="H96">
        <v>3</v>
      </c>
      <c r="I96" t="s">
        <v>513</v>
      </c>
      <c r="J96" t="s">
        <v>514</v>
      </c>
      <c r="K96" t="s">
        <v>515</v>
      </c>
      <c r="L96">
        <v>1348</v>
      </c>
      <c r="N96">
        <v>1009</v>
      </c>
      <c r="O96" t="s">
        <v>495</v>
      </c>
      <c r="P96" t="s">
        <v>495</v>
      </c>
      <c r="Q96">
        <v>1000</v>
      </c>
      <c r="X96">
        <v>8.0000000000000004E-4</v>
      </c>
      <c r="Y96">
        <v>4488.3999999999996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8.0000000000000004E-4</v>
      </c>
      <c r="AH96">
        <v>2</v>
      </c>
      <c r="AI96">
        <v>35897252</v>
      </c>
      <c r="AJ96">
        <v>109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ROW(Source!A61)</f>
        <v>61</v>
      </c>
      <c r="B97">
        <v>35897263</v>
      </c>
      <c r="C97">
        <v>35897245</v>
      </c>
      <c r="D97">
        <v>31436924</v>
      </c>
      <c r="E97">
        <v>1</v>
      </c>
      <c r="F97">
        <v>1</v>
      </c>
      <c r="G97">
        <v>1</v>
      </c>
      <c r="H97">
        <v>3</v>
      </c>
      <c r="I97" t="s">
        <v>516</v>
      </c>
      <c r="J97" t="s">
        <v>517</v>
      </c>
      <c r="K97" t="s">
        <v>518</v>
      </c>
      <c r="L97">
        <v>1348</v>
      </c>
      <c r="N97">
        <v>1009</v>
      </c>
      <c r="O97" t="s">
        <v>495</v>
      </c>
      <c r="P97" t="s">
        <v>495</v>
      </c>
      <c r="Q97">
        <v>1000</v>
      </c>
      <c r="X97">
        <v>2.0000000000000002E-5</v>
      </c>
      <c r="Y97">
        <v>8105.71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2.0000000000000002E-5</v>
      </c>
      <c r="AH97">
        <v>2</v>
      </c>
      <c r="AI97">
        <v>35897253</v>
      </c>
      <c r="AJ97">
        <v>110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ROW(Source!A61)</f>
        <v>61</v>
      </c>
      <c r="B98">
        <v>35897264</v>
      </c>
      <c r="C98">
        <v>35897245</v>
      </c>
      <c r="D98">
        <v>31438964</v>
      </c>
      <c r="E98">
        <v>1</v>
      </c>
      <c r="F98">
        <v>1</v>
      </c>
      <c r="G98">
        <v>1</v>
      </c>
      <c r="H98">
        <v>3</v>
      </c>
      <c r="I98" t="s">
        <v>489</v>
      </c>
      <c r="J98" t="s">
        <v>490</v>
      </c>
      <c r="K98" t="s">
        <v>491</v>
      </c>
      <c r="L98">
        <v>1308</v>
      </c>
      <c r="N98">
        <v>1003</v>
      </c>
      <c r="O98" t="s">
        <v>73</v>
      </c>
      <c r="P98" t="s">
        <v>73</v>
      </c>
      <c r="Q98">
        <v>100</v>
      </c>
      <c r="X98">
        <v>2.3999999999999998E-3</v>
      </c>
      <c r="Y98">
        <v>120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2.3999999999999998E-3</v>
      </c>
      <c r="AH98">
        <v>2</v>
      </c>
      <c r="AI98">
        <v>35897254</v>
      </c>
      <c r="AJ98">
        <v>111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ROW(Source!A61)</f>
        <v>61</v>
      </c>
      <c r="B99">
        <v>35897265</v>
      </c>
      <c r="C99">
        <v>35897245</v>
      </c>
      <c r="D99">
        <v>31488992</v>
      </c>
      <c r="E99">
        <v>1</v>
      </c>
      <c r="F99">
        <v>1</v>
      </c>
      <c r="G99">
        <v>1</v>
      </c>
      <c r="H99">
        <v>3</v>
      </c>
      <c r="I99" t="s">
        <v>522</v>
      </c>
      <c r="J99" t="s">
        <v>523</v>
      </c>
      <c r="K99" t="s">
        <v>524</v>
      </c>
      <c r="L99">
        <v>1355</v>
      </c>
      <c r="N99">
        <v>1010</v>
      </c>
      <c r="O99" t="s">
        <v>525</v>
      </c>
      <c r="P99" t="s">
        <v>525</v>
      </c>
      <c r="Q99">
        <v>100</v>
      </c>
      <c r="X99">
        <v>3.1E-2</v>
      </c>
      <c r="Y99">
        <v>378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3.1E-2</v>
      </c>
      <c r="AH99">
        <v>2</v>
      </c>
      <c r="AI99">
        <v>35897255</v>
      </c>
      <c r="AJ99">
        <v>112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ROW(Source!A61)</f>
        <v>61</v>
      </c>
      <c r="B100">
        <v>35897266</v>
      </c>
      <c r="C100">
        <v>35897245</v>
      </c>
      <c r="D100">
        <v>31435925</v>
      </c>
      <c r="E100">
        <v>17</v>
      </c>
      <c r="F100">
        <v>1</v>
      </c>
      <c r="G100">
        <v>1</v>
      </c>
      <c r="H100">
        <v>3</v>
      </c>
      <c r="I100" t="s">
        <v>480</v>
      </c>
      <c r="J100" t="s">
        <v>3</v>
      </c>
      <c r="K100" t="s">
        <v>481</v>
      </c>
      <c r="L100">
        <v>1374</v>
      </c>
      <c r="N100">
        <v>1013</v>
      </c>
      <c r="O100" t="s">
        <v>482</v>
      </c>
      <c r="P100" t="s">
        <v>482</v>
      </c>
      <c r="Q100">
        <v>1</v>
      </c>
      <c r="X100">
        <v>1.06</v>
      </c>
      <c r="Y100">
        <v>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1.06</v>
      </c>
      <c r="AH100">
        <v>2</v>
      </c>
      <c r="AI100">
        <v>35897256</v>
      </c>
      <c r="AJ100">
        <v>113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ROW(Source!A64)</f>
        <v>64</v>
      </c>
      <c r="B101">
        <v>35944361</v>
      </c>
      <c r="C101">
        <v>35944351</v>
      </c>
      <c r="D101">
        <v>31709886</v>
      </c>
      <c r="E101">
        <v>1</v>
      </c>
      <c r="F101">
        <v>1</v>
      </c>
      <c r="G101">
        <v>1</v>
      </c>
      <c r="H101">
        <v>1</v>
      </c>
      <c r="I101" t="s">
        <v>478</v>
      </c>
      <c r="J101" t="s">
        <v>3</v>
      </c>
      <c r="K101" t="s">
        <v>479</v>
      </c>
      <c r="L101">
        <v>1191</v>
      </c>
      <c r="N101">
        <v>1013</v>
      </c>
      <c r="O101" t="s">
        <v>455</v>
      </c>
      <c r="P101" t="s">
        <v>455</v>
      </c>
      <c r="Q101">
        <v>1</v>
      </c>
      <c r="X101">
        <v>6.22</v>
      </c>
      <c r="Y101">
        <v>0</v>
      </c>
      <c r="Z101">
        <v>0</v>
      </c>
      <c r="AA101">
        <v>0</v>
      </c>
      <c r="AB101">
        <v>9.6199999999999992</v>
      </c>
      <c r="AC101">
        <v>0</v>
      </c>
      <c r="AD101">
        <v>1</v>
      </c>
      <c r="AE101">
        <v>1</v>
      </c>
      <c r="AF101" t="s">
        <v>40</v>
      </c>
      <c r="AG101">
        <v>7.4639999999999995</v>
      </c>
      <c r="AH101">
        <v>2</v>
      </c>
      <c r="AI101">
        <v>35944361</v>
      </c>
      <c r="AJ101">
        <v>116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ROW(Source!A64)</f>
        <v>64</v>
      </c>
      <c r="B102">
        <v>35944362</v>
      </c>
      <c r="C102">
        <v>35944351</v>
      </c>
      <c r="D102">
        <v>31703727</v>
      </c>
      <c r="E102">
        <v>1</v>
      </c>
      <c r="F102">
        <v>1</v>
      </c>
      <c r="G102">
        <v>1</v>
      </c>
      <c r="H102">
        <v>1</v>
      </c>
      <c r="I102" t="s">
        <v>456</v>
      </c>
      <c r="J102" t="s">
        <v>3</v>
      </c>
      <c r="K102" t="s">
        <v>457</v>
      </c>
      <c r="L102">
        <v>1191</v>
      </c>
      <c r="N102">
        <v>1013</v>
      </c>
      <c r="O102" t="s">
        <v>455</v>
      </c>
      <c r="P102" t="s">
        <v>455</v>
      </c>
      <c r="Q102">
        <v>1</v>
      </c>
      <c r="X102">
        <v>0.02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2</v>
      </c>
      <c r="AF102" t="s">
        <v>40</v>
      </c>
      <c r="AG102">
        <v>2.4E-2</v>
      </c>
      <c r="AH102">
        <v>2</v>
      </c>
      <c r="AI102">
        <v>35944362</v>
      </c>
      <c r="AJ102">
        <v>117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ROW(Source!A64)</f>
        <v>64</v>
      </c>
      <c r="B103">
        <v>35944363</v>
      </c>
      <c r="C103">
        <v>35944351</v>
      </c>
      <c r="D103">
        <v>31519244</v>
      </c>
      <c r="E103">
        <v>1</v>
      </c>
      <c r="F103">
        <v>1</v>
      </c>
      <c r="G103">
        <v>1</v>
      </c>
      <c r="H103">
        <v>2</v>
      </c>
      <c r="I103" t="s">
        <v>462</v>
      </c>
      <c r="J103" t="s">
        <v>463</v>
      </c>
      <c r="K103" t="s">
        <v>464</v>
      </c>
      <c r="L103">
        <v>1368</v>
      </c>
      <c r="N103">
        <v>1011</v>
      </c>
      <c r="O103" t="s">
        <v>461</v>
      </c>
      <c r="P103" t="s">
        <v>461</v>
      </c>
      <c r="Q103">
        <v>1</v>
      </c>
      <c r="X103">
        <v>0.01</v>
      </c>
      <c r="Y103">
        <v>0</v>
      </c>
      <c r="Z103">
        <v>111.99</v>
      </c>
      <c r="AA103">
        <v>13.5</v>
      </c>
      <c r="AB103">
        <v>0</v>
      </c>
      <c r="AC103">
        <v>0</v>
      </c>
      <c r="AD103">
        <v>1</v>
      </c>
      <c r="AE103">
        <v>0</v>
      </c>
      <c r="AF103" t="s">
        <v>40</v>
      </c>
      <c r="AG103">
        <v>1.2E-2</v>
      </c>
      <c r="AH103">
        <v>2</v>
      </c>
      <c r="AI103">
        <v>35944363</v>
      </c>
      <c r="AJ103">
        <v>118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ROW(Source!A64)</f>
        <v>64</v>
      </c>
      <c r="B104">
        <v>35944364</v>
      </c>
      <c r="C104">
        <v>35944351</v>
      </c>
      <c r="D104">
        <v>31520646</v>
      </c>
      <c r="E104">
        <v>1</v>
      </c>
      <c r="F104">
        <v>1</v>
      </c>
      <c r="G104">
        <v>1</v>
      </c>
      <c r="H104">
        <v>2</v>
      </c>
      <c r="I104" t="s">
        <v>473</v>
      </c>
      <c r="J104" t="s">
        <v>474</v>
      </c>
      <c r="K104" t="s">
        <v>475</v>
      </c>
      <c r="L104">
        <v>1368</v>
      </c>
      <c r="N104">
        <v>1011</v>
      </c>
      <c r="O104" t="s">
        <v>461</v>
      </c>
      <c r="P104" t="s">
        <v>461</v>
      </c>
      <c r="Q104">
        <v>1</v>
      </c>
      <c r="X104">
        <v>0.01</v>
      </c>
      <c r="Y104">
        <v>0</v>
      </c>
      <c r="Z104">
        <v>65.709999999999994</v>
      </c>
      <c r="AA104">
        <v>11.6</v>
      </c>
      <c r="AB104">
        <v>0</v>
      </c>
      <c r="AC104">
        <v>0</v>
      </c>
      <c r="AD104">
        <v>1</v>
      </c>
      <c r="AE104">
        <v>0</v>
      </c>
      <c r="AF104" t="s">
        <v>40</v>
      </c>
      <c r="AG104">
        <v>1.2E-2</v>
      </c>
      <c r="AH104">
        <v>2</v>
      </c>
      <c r="AI104">
        <v>35944364</v>
      </c>
      <c r="AJ104">
        <v>119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ROW(Source!A64)</f>
        <v>64</v>
      </c>
      <c r="B105">
        <v>35944365</v>
      </c>
      <c r="C105">
        <v>35944351</v>
      </c>
      <c r="D105">
        <v>31436888</v>
      </c>
      <c r="E105">
        <v>1</v>
      </c>
      <c r="F105">
        <v>1</v>
      </c>
      <c r="G105">
        <v>1</v>
      </c>
      <c r="H105">
        <v>3</v>
      </c>
      <c r="I105" t="s">
        <v>513</v>
      </c>
      <c r="J105" t="s">
        <v>514</v>
      </c>
      <c r="K105" t="s">
        <v>515</v>
      </c>
      <c r="L105">
        <v>1348</v>
      </c>
      <c r="N105">
        <v>1009</v>
      </c>
      <c r="O105" t="s">
        <v>495</v>
      </c>
      <c r="P105" t="s">
        <v>495</v>
      </c>
      <c r="Q105">
        <v>1000</v>
      </c>
      <c r="X105">
        <v>8.0000000000000004E-4</v>
      </c>
      <c r="Y105">
        <v>4488.3999999999996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8.0000000000000004E-4</v>
      </c>
      <c r="AH105">
        <v>2</v>
      </c>
      <c r="AI105">
        <v>35944365</v>
      </c>
      <c r="AJ105">
        <v>120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ROW(Source!A64)</f>
        <v>64</v>
      </c>
      <c r="B106">
        <v>35944366</v>
      </c>
      <c r="C106">
        <v>35944351</v>
      </c>
      <c r="D106">
        <v>31436924</v>
      </c>
      <c r="E106">
        <v>1</v>
      </c>
      <c r="F106">
        <v>1</v>
      </c>
      <c r="G106">
        <v>1</v>
      </c>
      <c r="H106">
        <v>3</v>
      </c>
      <c r="I106" t="s">
        <v>516</v>
      </c>
      <c r="J106" t="s">
        <v>517</v>
      </c>
      <c r="K106" t="s">
        <v>518</v>
      </c>
      <c r="L106">
        <v>1348</v>
      </c>
      <c r="N106">
        <v>1009</v>
      </c>
      <c r="O106" t="s">
        <v>495</v>
      </c>
      <c r="P106" t="s">
        <v>495</v>
      </c>
      <c r="Q106">
        <v>1000</v>
      </c>
      <c r="X106">
        <v>2.0000000000000002E-5</v>
      </c>
      <c r="Y106">
        <v>8105.71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2.0000000000000002E-5</v>
      </c>
      <c r="AH106">
        <v>2</v>
      </c>
      <c r="AI106">
        <v>35944366</v>
      </c>
      <c r="AJ106">
        <v>121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ROW(Source!A64)</f>
        <v>64</v>
      </c>
      <c r="B107">
        <v>35944367</v>
      </c>
      <c r="C107">
        <v>35944351</v>
      </c>
      <c r="D107">
        <v>31438964</v>
      </c>
      <c r="E107">
        <v>1</v>
      </c>
      <c r="F107">
        <v>1</v>
      </c>
      <c r="G107">
        <v>1</v>
      </c>
      <c r="H107">
        <v>3</v>
      </c>
      <c r="I107" t="s">
        <v>489</v>
      </c>
      <c r="J107" t="s">
        <v>490</v>
      </c>
      <c r="K107" t="s">
        <v>491</v>
      </c>
      <c r="L107">
        <v>1308</v>
      </c>
      <c r="N107">
        <v>1003</v>
      </c>
      <c r="O107" t="s">
        <v>73</v>
      </c>
      <c r="P107" t="s">
        <v>73</v>
      </c>
      <c r="Q107">
        <v>100</v>
      </c>
      <c r="X107">
        <v>2.3999999999999998E-3</v>
      </c>
      <c r="Y107">
        <v>120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2.3999999999999998E-3</v>
      </c>
      <c r="AH107">
        <v>2</v>
      </c>
      <c r="AI107">
        <v>35944367</v>
      </c>
      <c r="AJ107">
        <v>122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ROW(Source!A64)</f>
        <v>64</v>
      </c>
      <c r="B108">
        <v>35944368</v>
      </c>
      <c r="C108">
        <v>35944351</v>
      </c>
      <c r="D108">
        <v>31488994</v>
      </c>
      <c r="E108">
        <v>1</v>
      </c>
      <c r="F108">
        <v>1</v>
      </c>
      <c r="G108">
        <v>1</v>
      </c>
      <c r="H108">
        <v>3</v>
      </c>
      <c r="I108" t="s">
        <v>526</v>
      </c>
      <c r="J108" t="s">
        <v>527</v>
      </c>
      <c r="K108" t="s">
        <v>528</v>
      </c>
      <c r="L108">
        <v>1355</v>
      </c>
      <c r="N108">
        <v>1010</v>
      </c>
      <c r="O108" t="s">
        <v>525</v>
      </c>
      <c r="P108" t="s">
        <v>525</v>
      </c>
      <c r="Q108">
        <v>100</v>
      </c>
      <c r="X108">
        <v>3.1E-2</v>
      </c>
      <c r="Y108">
        <v>491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3.1E-2</v>
      </c>
      <c r="AH108">
        <v>2</v>
      </c>
      <c r="AI108">
        <v>35944368</v>
      </c>
      <c r="AJ108">
        <v>123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ROW(Source!A64)</f>
        <v>64</v>
      </c>
      <c r="B109">
        <v>35944369</v>
      </c>
      <c r="C109">
        <v>35944351</v>
      </c>
      <c r="D109">
        <v>31435925</v>
      </c>
      <c r="E109">
        <v>17</v>
      </c>
      <c r="F109">
        <v>1</v>
      </c>
      <c r="G109">
        <v>1</v>
      </c>
      <c r="H109">
        <v>3</v>
      </c>
      <c r="I109" t="s">
        <v>480</v>
      </c>
      <c r="J109" t="s">
        <v>3</v>
      </c>
      <c r="K109" t="s">
        <v>481</v>
      </c>
      <c r="L109">
        <v>1374</v>
      </c>
      <c r="N109">
        <v>1013</v>
      </c>
      <c r="O109" t="s">
        <v>482</v>
      </c>
      <c r="P109" t="s">
        <v>482</v>
      </c>
      <c r="Q109">
        <v>1</v>
      </c>
      <c r="X109">
        <v>1.2</v>
      </c>
      <c r="Y109">
        <v>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1.2</v>
      </c>
      <c r="AH109">
        <v>2</v>
      </c>
      <c r="AI109">
        <v>35944369</v>
      </c>
      <c r="AJ109">
        <v>124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ROW(Source!A67)</f>
        <v>67</v>
      </c>
      <c r="B110">
        <v>35897273</v>
      </c>
      <c r="C110">
        <v>35897270</v>
      </c>
      <c r="D110">
        <v>31709886</v>
      </c>
      <c r="E110">
        <v>1</v>
      </c>
      <c r="F110">
        <v>1</v>
      </c>
      <c r="G110">
        <v>1</v>
      </c>
      <c r="H110">
        <v>1</v>
      </c>
      <c r="I110" t="s">
        <v>478</v>
      </c>
      <c r="J110" t="s">
        <v>3</v>
      </c>
      <c r="K110" t="s">
        <v>479</v>
      </c>
      <c r="L110">
        <v>1191</v>
      </c>
      <c r="N110">
        <v>1013</v>
      </c>
      <c r="O110" t="s">
        <v>455</v>
      </c>
      <c r="P110" t="s">
        <v>455</v>
      </c>
      <c r="Q110">
        <v>1</v>
      </c>
      <c r="X110">
        <v>12.16</v>
      </c>
      <c r="Y110">
        <v>0</v>
      </c>
      <c r="Z110">
        <v>0</v>
      </c>
      <c r="AA110">
        <v>0</v>
      </c>
      <c r="AB110">
        <v>9.6199999999999992</v>
      </c>
      <c r="AC110">
        <v>0</v>
      </c>
      <c r="AD110">
        <v>1</v>
      </c>
      <c r="AE110">
        <v>1</v>
      </c>
      <c r="AF110" t="s">
        <v>40</v>
      </c>
      <c r="AG110">
        <v>14.591999999999999</v>
      </c>
      <c r="AH110">
        <v>2</v>
      </c>
      <c r="AI110">
        <v>35897271</v>
      </c>
      <c r="AJ110">
        <v>127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ROW(Source!A67)</f>
        <v>67</v>
      </c>
      <c r="B111">
        <v>35897274</v>
      </c>
      <c r="C111">
        <v>35897270</v>
      </c>
      <c r="D111">
        <v>31435925</v>
      </c>
      <c r="E111">
        <v>17</v>
      </c>
      <c r="F111">
        <v>1</v>
      </c>
      <c r="G111">
        <v>1</v>
      </c>
      <c r="H111">
        <v>3</v>
      </c>
      <c r="I111" t="s">
        <v>480</v>
      </c>
      <c r="J111" t="s">
        <v>3</v>
      </c>
      <c r="K111" t="s">
        <v>481</v>
      </c>
      <c r="L111">
        <v>1374</v>
      </c>
      <c r="N111">
        <v>1013</v>
      </c>
      <c r="O111" t="s">
        <v>482</v>
      </c>
      <c r="P111" t="s">
        <v>482</v>
      </c>
      <c r="Q111">
        <v>1</v>
      </c>
      <c r="X111">
        <v>2.34</v>
      </c>
      <c r="Y111">
        <v>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2.34</v>
      </c>
      <c r="AH111">
        <v>2</v>
      </c>
      <c r="AI111">
        <v>35897272</v>
      </c>
      <c r="AJ111">
        <v>128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ROW(Source!A68)</f>
        <v>68</v>
      </c>
      <c r="B112">
        <v>35897278</v>
      </c>
      <c r="C112">
        <v>35897275</v>
      </c>
      <c r="D112">
        <v>31709886</v>
      </c>
      <c r="E112">
        <v>1</v>
      </c>
      <c r="F112">
        <v>1</v>
      </c>
      <c r="G112">
        <v>1</v>
      </c>
      <c r="H112">
        <v>1</v>
      </c>
      <c r="I112" t="s">
        <v>478</v>
      </c>
      <c r="J112" t="s">
        <v>3</v>
      </c>
      <c r="K112" t="s">
        <v>479</v>
      </c>
      <c r="L112">
        <v>1191</v>
      </c>
      <c r="N112">
        <v>1013</v>
      </c>
      <c r="O112" t="s">
        <v>455</v>
      </c>
      <c r="P112" t="s">
        <v>455</v>
      </c>
      <c r="Q112">
        <v>1</v>
      </c>
      <c r="X112">
        <v>13.68</v>
      </c>
      <c r="Y112">
        <v>0</v>
      </c>
      <c r="Z112">
        <v>0</v>
      </c>
      <c r="AA112">
        <v>0</v>
      </c>
      <c r="AB112">
        <v>9.6199999999999992</v>
      </c>
      <c r="AC112">
        <v>0</v>
      </c>
      <c r="AD112">
        <v>1</v>
      </c>
      <c r="AE112">
        <v>1</v>
      </c>
      <c r="AF112" t="s">
        <v>40</v>
      </c>
      <c r="AG112">
        <v>16.416</v>
      </c>
      <c r="AH112">
        <v>2</v>
      </c>
      <c r="AI112">
        <v>35897276</v>
      </c>
      <c r="AJ112">
        <v>129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ROW(Source!A68)</f>
        <v>68</v>
      </c>
      <c r="B113">
        <v>35897279</v>
      </c>
      <c r="C113">
        <v>35897275</v>
      </c>
      <c r="D113">
        <v>31435925</v>
      </c>
      <c r="E113">
        <v>17</v>
      </c>
      <c r="F113">
        <v>1</v>
      </c>
      <c r="G113">
        <v>1</v>
      </c>
      <c r="H113">
        <v>3</v>
      </c>
      <c r="I113" t="s">
        <v>480</v>
      </c>
      <c r="J113" t="s">
        <v>3</v>
      </c>
      <c r="K113" t="s">
        <v>481</v>
      </c>
      <c r="L113">
        <v>1374</v>
      </c>
      <c r="N113">
        <v>1013</v>
      </c>
      <c r="O113" t="s">
        <v>482</v>
      </c>
      <c r="P113" t="s">
        <v>482</v>
      </c>
      <c r="Q113">
        <v>1</v>
      </c>
      <c r="X113">
        <v>2.63</v>
      </c>
      <c r="Y113">
        <v>1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2.63</v>
      </c>
      <c r="AH113">
        <v>2</v>
      </c>
      <c r="AI113">
        <v>35897277</v>
      </c>
      <c r="AJ113">
        <v>130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ROW(Source!A69)</f>
        <v>69</v>
      </c>
      <c r="B114">
        <v>35897283</v>
      </c>
      <c r="C114">
        <v>35897280</v>
      </c>
      <c r="D114">
        <v>31709886</v>
      </c>
      <c r="E114">
        <v>1</v>
      </c>
      <c r="F114">
        <v>1</v>
      </c>
      <c r="G114">
        <v>1</v>
      </c>
      <c r="H114">
        <v>1</v>
      </c>
      <c r="I114" t="s">
        <v>478</v>
      </c>
      <c r="J114" t="s">
        <v>3</v>
      </c>
      <c r="K114" t="s">
        <v>479</v>
      </c>
      <c r="L114">
        <v>1191</v>
      </c>
      <c r="N114">
        <v>1013</v>
      </c>
      <c r="O114" t="s">
        <v>455</v>
      </c>
      <c r="P114" t="s">
        <v>455</v>
      </c>
      <c r="Q114">
        <v>1</v>
      </c>
      <c r="X114">
        <v>15.12</v>
      </c>
      <c r="Y114">
        <v>0</v>
      </c>
      <c r="Z114">
        <v>0</v>
      </c>
      <c r="AA114">
        <v>0</v>
      </c>
      <c r="AB114">
        <v>9.6199999999999992</v>
      </c>
      <c r="AC114">
        <v>0</v>
      </c>
      <c r="AD114">
        <v>1</v>
      </c>
      <c r="AE114">
        <v>1</v>
      </c>
      <c r="AF114" t="s">
        <v>40</v>
      </c>
      <c r="AG114">
        <v>18.143999999999998</v>
      </c>
      <c r="AH114">
        <v>2</v>
      </c>
      <c r="AI114">
        <v>35897281</v>
      </c>
      <c r="AJ114">
        <v>131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ROW(Source!A69)</f>
        <v>69</v>
      </c>
      <c r="B115">
        <v>35897284</v>
      </c>
      <c r="C115">
        <v>35897280</v>
      </c>
      <c r="D115">
        <v>31435925</v>
      </c>
      <c r="E115">
        <v>17</v>
      </c>
      <c r="F115">
        <v>1</v>
      </c>
      <c r="G115">
        <v>1</v>
      </c>
      <c r="H115">
        <v>3</v>
      </c>
      <c r="I115" t="s">
        <v>480</v>
      </c>
      <c r="J115" t="s">
        <v>3</v>
      </c>
      <c r="K115" t="s">
        <v>481</v>
      </c>
      <c r="L115">
        <v>1374</v>
      </c>
      <c r="N115">
        <v>1013</v>
      </c>
      <c r="O115" t="s">
        <v>482</v>
      </c>
      <c r="P115" t="s">
        <v>482</v>
      </c>
      <c r="Q115">
        <v>1</v>
      </c>
      <c r="X115">
        <v>2.91</v>
      </c>
      <c r="Y115">
        <v>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2.91</v>
      </c>
      <c r="AH115">
        <v>2</v>
      </c>
      <c r="AI115">
        <v>35897282</v>
      </c>
      <c r="AJ115">
        <v>132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ROW(Source!A70)</f>
        <v>70</v>
      </c>
      <c r="B116">
        <v>35897287</v>
      </c>
      <c r="C116">
        <v>35897285</v>
      </c>
      <c r="D116">
        <v>31710352</v>
      </c>
      <c r="E116">
        <v>1</v>
      </c>
      <c r="F116">
        <v>1</v>
      </c>
      <c r="G116">
        <v>1</v>
      </c>
      <c r="H116">
        <v>1</v>
      </c>
      <c r="I116" t="s">
        <v>505</v>
      </c>
      <c r="J116" t="s">
        <v>3</v>
      </c>
      <c r="K116" t="s">
        <v>506</v>
      </c>
      <c r="L116">
        <v>1191</v>
      </c>
      <c r="N116">
        <v>1013</v>
      </c>
      <c r="O116" t="s">
        <v>455</v>
      </c>
      <c r="P116" t="s">
        <v>455</v>
      </c>
      <c r="Q116">
        <v>1</v>
      </c>
      <c r="X116">
        <v>97.2</v>
      </c>
      <c r="Y116">
        <v>0</v>
      </c>
      <c r="Z116">
        <v>0</v>
      </c>
      <c r="AA116">
        <v>0</v>
      </c>
      <c r="AB116">
        <v>7.5</v>
      </c>
      <c r="AC116">
        <v>0</v>
      </c>
      <c r="AD116">
        <v>1</v>
      </c>
      <c r="AE116">
        <v>1</v>
      </c>
      <c r="AF116" t="s">
        <v>40</v>
      </c>
      <c r="AG116">
        <v>116.64</v>
      </c>
      <c r="AH116">
        <v>2</v>
      </c>
      <c r="AI116">
        <v>35897286</v>
      </c>
      <c r="AJ116">
        <v>133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ROW(Source!A71)</f>
        <v>71</v>
      </c>
      <c r="B117">
        <v>36049427</v>
      </c>
      <c r="C117">
        <v>36049426</v>
      </c>
      <c r="D117">
        <v>31706971</v>
      </c>
      <c r="E117">
        <v>1</v>
      </c>
      <c r="F117">
        <v>1</v>
      </c>
      <c r="G117">
        <v>1</v>
      </c>
      <c r="H117">
        <v>1</v>
      </c>
      <c r="I117" t="s">
        <v>529</v>
      </c>
      <c r="J117" t="s">
        <v>3</v>
      </c>
      <c r="K117" t="s">
        <v>530</v>
      </c>
      <c r="L117">
        <v>1191</v>
      </c>
      <c r="N117">
        <v>1013</v>
      </c>
      <c r="O117" t="s">
        <v>455</v>
      </c>
      <c r="P117" t="s">
        <v>455</v>
      </c>
      <c r="Q117">
        <v>1</v>
      </c>
      <c r="X117">
        <v>40</v>
      </c>
      <c r="Y117">
        <v>0</v>
      </c>
      <c r="Z117">
        <v>0</v>
      </c>
      <c r="AA117">
        <v>0</v>
      </c>
      <c r="AB117">
        <v>7.94</v>
      </c>
      <c r="AC117">
        <v>0</v>
      </c>
      <c r="AD117">
        <v>1</v>
      </c>
      <c r="AE117">
        <v>1</v>
      </c>
      <c r="AF117" t="s">
        <v>40</v>
      </c>
      <c r="AG117">
        <v>48</v>
      </c>
      <c r="AH117">
        <v>2</v>
      </c>
      <c r="AI117">
        <v>36049427</v>
      </c>
      <c r="AJ117">
        <v>134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ROW(Source!A71)</f>
        <v>71</v>
      </c>
      <c r="B118">
        <v>36049428</v>
      </c>
      <c r="C118">
        <v>36049426</v>
      </c>
      <c r="D118">
        <v>31477053</v>
      </c>
      <c r="E118">
        <v>1</v>
      </c>
      <c r="F118">
        <v>1</v>
      </c>
      <c r="G118">
        <v>1</v>
      </c>
      <c r="H118">
        <v>3</v>
      </c>
      <c r="I118" t="s">
        <v>531</v>
      </c>
      <c r="J118" t="s">
        <v>532</v>
      </c>
      <c r="K118" t="s">
        <v>533</v>
      </c>
      <c r="L118">
        <v>1339</v>
      </c>
      <c r="N118">
        <v>1007</v>
      </c>
      <c r="O118" t="s">
        <v>50</v>
      </c>
      <c r="P118" t="s">
        <v>50</v>
      </c>
      <c r="Q118">
        <v>1</v>
      </c>
      <c r="X118">
        <v>15</v>
      </c>
      <c r="Y118">
        <v>131.9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15</v>
      </c>
      <c r="AH118">
        <v>2</v>
      </c>
      <c r="AI118">
        <v>36049428</v>
      </c>
      <c r="AJ118">
        <v>135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ROW(Source!A72)</f>
        <v>72</v>
      </c>
      <c r="B119">
        <v>35897305</v>
      </c>
      <c r="C119">
        <v>35897299</v>
      </c>
      <c r="D119">
        <v>31705589</v>
      </c>
      <c r="E119">
        <v>1</v>
      </c>
      <c r="F119">
        <v>1</v>
      </c>
      <c r="G119">
        <v>1</v>
      </c>
      <c r="H119">
        <v>1</v>
      </c>
      <c r="I119" t="s">
        <v>534</v>
      </c>
      <c r="J119" t="s">
        <v>3</v>
      </c>
      <c r="K119" t="s">
        <v>535</v>
      </c>
      <c r="L119">
        <v>1191</v>
      </c>
      <c r="N119">
        <v>1013</v>
      </c>
      <c r="O119" t="s">
        <v>455</v>
      </c>
      <c r="P119" t="s">
        <v>455</v>
      </c>
      <c r="Q119">
        <v>1</v>
      </c>
      <c r="X119">
        <v>5.99</v>
      </c>
      <c r="Y119">
        <v>0</v>
      </c>
      <c r="Z119">
        <v>0</v>
      </c>
      <c r="AA119">
        <v>0</v>
      </c>
      <c r="AB119">
        <v>8.4600000000000009</v>
      </c>
      <c r="AC119">
        <v>0</v>
      </c>
      <c r="AD119">
        <v>1</v>
      </c>
      <c r="AE119">
        <v>1</v>
      </c>
      <c r="AF119" t="s">
        <v>40</v>
      </c>
      <c r="AG119">
        <v>7.1879999999999997</v>
      </c>
      <c r="AH119">
        <v>2</v>
      </c>
      <c r="AI119">
        <v>35897300</v>
      </c>
      <c r="AJ119">
        <v>136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ROW(Source!A72)</f>
        <v>72</v>
      </c>
      <c r="B120">
        <v>35897306</v>
      </c>
      <c r="C120">
        <v>35897299</v>
      </c>
      <c r="D120">
        <v>31703727</v>
      </c>
      <c r="E120">
        <v>1</v>
      </c>
      <c r="F120">
        <v>1</v>
      </c>
      <c r="G120">
        <v>1</v>
      </c>
      <c r="H120">
        <v>1</v>
      </c>
      <c r="I120" t="s">
        <v>456</v>
      </c>
      <c r="J120" t="s">
        <v>3</v>
      </c>
      <c r="K120" t="s">
        <v>457</v>
      </c>
      <c r="L120">
        <v>1191</v>
      </c>
      <c r="N120">
        <v>1013</v>
      </c>
      <c r="O120" t="s">
        <v>455</v>
      </c>
      <c r="P120" t="s">
        <v>455</v>
      </c>
      <c r="Q120">
        <v>1</v>
      </c>
      <c r="X120">
        <v>2.74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2</v>
      </c>
      <c r="AF120" t="s">
        <v>40</v>
      </c>
      <c r="AG120">
        <v>3.2880000000000003</v>
      </c>
      <c r="AH120">
        <v>2</v>
      </c>
      <c r="AI120">
        <v>35897301</v>
      </c>
      <c r="AJ120">
        <v>137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ROW(Source!A72)</f>
        <v>72</v>
      </c>
      <c r="B121">
        <v>35897307</v>
      </c>
      <c r="C121">
        <v>35897299</v>
      </c>
      <c r="D121">
        <v>31520575</v>
      </c>
      <c r="E121">
        <v>1</v>
      </c>
      <c r="F121">
        <v>1</v>
      </c>
      <c r="G121">
        <v>1</v>
      </c>
      <c r="H121">
        <v>2</v>
      </c>
      <c r="I121" t="s">
        <v>470</v>
      </c>
      <c r="J121" t="s">
        <v>471</v>
      </c>
      <c r="K121" t="s">
        <v>472</v>
      </c>
      <c r="L121">
        <v>1368</v>
      </c>
      <c r="N121">
        <v>1011</v>
      </c>
      <c r="O121" t="s">
        <v>461</v>
      </c>
      <c r="P121" t="s">
        <v>461</v>
      </c>
      <c r="Q121">
        <v>1</v>
      </c>
      <c r="X121">
        <v>2.74</v>
      </c>
      <c r="Y121">
        <v>0</v>
      </c>
      <c r="Z121">
        <v>110</v>
      </c>
      <c r="AA121">
        <v>11.6</v>
      </c>
      <c r="AB121">
        <v>0</v>
      </c>
      <c r="AC121">
        <v>0</v>
      </c>
      <c r="AD121">
        <v>1</v>
      </c>
      <c r="AE121">
        <v>0</v>
      </c>
      <c r="AF121" t="s">
        <v>40</v>
      </c>
      <c r="AG121">
        <v>3.2880000000000003</v>
      </c>
      <c r="AH121">
        <v>2</v>
      </c>
      <c r="AI121">
        <v>35897302</v>
      </c>
      <c r="AJ121">
        <v>138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ROW(Source!A72)</f>
        <v>72</v>
      </c>
      <c r="B122">
        <v>35897308</v>
      </c>
      <c r="C122">
        <v>35897299</v>
      </c>
      <c r="D122">
        <v>31438650</v>
      </c>
      <c r="E122">
        <v>1</v>
      </c>
      <c r="F122">
        <v>1</v>
      </c>
      <c r="G122">
        <v>1</v>
      </c>
      <c r="H122">
        <v>3</v>
      </c>
      <c r="I122" t="s">
        <v>536</v>
      </c>
      <c r="J122" t="s">
        <v>537</v>
      </c>
      <c r="K122" t="s">
        <v>538</v>
      </c>
      <c r="L122">
        <v>1339</v>
      </c>
      <c r="N122">
        <v>1007</v>
      </c>
      <c r="O122" t="s">
        <v>50</v>
      </c>
      <c r="P122" t="s">
        <v>50</v>
      </c>
      <c r="Q122">
        <v>1</v>
      </c>
      <c r="X122">
        <v>10</v>
      </c>
      <c r="Y122">
        <v>2.44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10</v>
      </c>
      <c r="AH122">
        <v>2</v>
      </c>
      <c r="AI122">
        <v>35897303</v>
      </c>
      <c r="AJ122">
        <v>139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ROW(Source!A72)</f>
        <v>72</v>
      </c>
      <c r="B123">
        <v>35897309</v>
      </c>
      <c r="C123">
        <v>35897299</v>
      </c>
      <c r="D123">
        <v>31433029</v>
      </c>
      <c r="E123">
        <v>17</v>
      </c>
      <c r="F123">
        <v>1</v>
      </c>
      <c r="G123">
        <v>1</v>
      </c>
      <c r="H123">
        <v>3</v>
      </c>
      <c r="I123" t="s">
        <v>590</v>
      </c>
      <c r="J123" t="s">
        <v>3</v>
      </c>
      <c r="K123" t="s">
        <v>591</v>
      </c>
      <c r="L123">
        <v>1346</v>
      </c>
      <c r="N123">
        <v>1009</v>
      </c>
      <c r="O123" t="s">
        <v>211</v>
      </c>
      <c r="P123" t="s">
        <v>211</v>
      </c>
      <c r="Q123">
        <v>1</v>
      </c>
      <c r="X123">
        <v>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3</v>
      </c>
      <c r="AG123">
        <v>2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ROW(Source!A112)</f>
        <v>112</v>
      </c>
      <c r="B124">
        <v>35897316</v>
      </c>
      <c r="C124">
        <v>35897311</v>
      </c>
      <c r="D124">
        <v>31703778</v>
      </c>
      <c r="E124">
        <v>1</v>
      </c>
      <c r="F124">
        <v>1</v>
      </c>
      <c r="G124">
        <v>1</v>
      </c>
      <c r="H124">
        <v>1</v>
      </c>
      <c r="I124" t="s">
        <v>539</v>
      </c>
      <c r="J124" t="s">
        <v>3</v>
      </c>
      <c r="K124" t="s">
        <v>540</v>
      </c>
      <c r="L124">
        <v>1191</v>
      </c>
      <c r="N124">
        <v>1013</v>
      </c>
      <c r="O124" t="s">
        <v>455</v>
      </c>
      <c r="P124" t="s">
        <v>455</v>
      </c>
      <c r="Q124">
        <v>1</v>
      </c>
      <c r="X124">
        <v>0.81</v>
      </c>
      <c r="Y124">
        <v>0</v>
      </c>
      <c r="Z124">
        <v>0</v>
      </c>
      <c r="AA124">
        <v>0</v>
      </c>
      <c r="AB124">
        <v>9.07</v>
      </c>
      <c r="AC124">
        <v>0</v>
      </c>
      <c r="AD124">
        <v>1</v>
      </c>
      <c r="AE124">
        <v>1</v>
      </c>
      <c r="AF124" t="s">
        <v>40</v>
      </c>
      <c r="AG124">
        <v>0.97199999999999998</v>
      </c>
      <c r="AH124">
        <v>2</v>
      </c>
      <c r="AI124">
        <v>35897312</v>
      </c>
      <c r="AJ124">
        <v>141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ROW(Source!A112)</f>
        <v>112</v>
      </c>
      <c r="B125">
        <v>35897317</v>
      </c>
      <c r="C125">
        <v>35897311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456</v>
      </c>
      <c r="J125" t="s">
        <v>3</v>
      </c>
      <c r="K125" t="s">
        <v>457</v>
      </c>
      <c r="L125">
        <v>1191</v>
      </c>
      <c r="N125">
        <v>1013</v>
      </c>
      <c r="O125" t="s">
        <v>455</v>
      </c>
      <c r="P125" t="s">
        <v>455</v>
      </c>
      <c r="Q125">
        <v>1</v>
      </c>
      <c r="X125">
        <v>0.48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2</v>
      </c>
      <c r="AF125" t="s">
        <v>40</v>
      </c>
      <c r="AG125">
        <v>0.57599999999999996</v>
      </c>
      <c r="AH125">
        <v>2</v>
      </c>
      <c r="AI125">
        <v>35897313</v>
      </c>
      <c r="AJ125">
        <v>142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ROW(Source!A112)</f>
        <v>112</v>
      </c>
      <c r="B126">
        <v>35897318</v>
      </c>
      <c r="C126">
        <v>35897311</v>
      </c>
      <c r="D126">
        <v>31519053</v>
      </c>
      <c r="E126">
        <v>1</v>
      </c>
      <c r="F126">
        <v>1</v>
      </c>
      <c r="G126">
        <v>1</v>
      </c>
      <c r="H126">
        <v>2</v>
      </c>
      <c r="I126" t="s">
        <v>541</v>
      </c>
      <c r="J126" t="s">
        <v>542</v>
      </c>
      <c r="K126" t="s">
        <v>543</v>
      </c>
      <c r="L126">
        <v>1368</v>
      </c>
      <c r="N126">
        <v>1011</v>
      </c>
      <c r="O126" t="s">
        <v>461</v>
      </c>
      <c r="P126" t="s">
        <v>461</v>
      </c>
      <c r="Q126">
        <v>1</v>
      </c>
      <c r="X126">
        <v>0.44</v>
      </c>
      <c r="Y126">
        <v>0</v>
      </c>
      <c r="Z126">
        <v>138.54</v>
      </c>
      <c r="AA126">
        <v>11.6</v>
      </c>
      <c r="AB126">
        <v>0</v>
      </c>
      <c r="AC126">
        <v>0</v>
      </c>
      <c r="AD126">
        <v>1</v>
      </c>
      <c r="AE126">
        <v>0</v>
      </c>
      <c r="AF126" t="s">
        <v>40</v>
      </c>
      <c r="AG126">
        <v>0.52800000000000002</v>
      </c>
      <c r="AH126">
        <v>2</v>
      </c>
      <c r="AI126">
        <v>35897314</v>
      </c>
      <c r="AJ126">
        <v>143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ROW(Source!A112)</f>
        <v>112</v>
      </c>
      <c r="B127">
        <v>35897319</v>
      </c>
      <c r="C127">
        <v>35897311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473</v>
      </c>
      <c r="J127" t="s">
        <v>474</v>
      </c>
      <c r="K127" t="s">
        <v>475</v>
      </c>
      <c r="L127">
        <v>1368</v>
      </c>
      <c r="N127">
        <v>1011</v>
      </c>
      <c r="O127" t="s">
        <v>461</v>
      </c>
      <c r="P127" t="s">
        <v>461</v>
      </c>
      <c r="Q127">
        <v>1</v>
      </c>
      <c r="X127">
        <v>0.04</v>
      </c>
      <c r="Y127">
        <v>0</v>
      </c>
      <c r="Z127">
        <v>65.709999999999994</v>
      </c>
      <c r="AA127">
        <v>11.6</v>
      </c>
      <c r="AB127">
        <v>0</v>
      </c>
      <c r="AC127">
        <v>0</v>
      </c>
      <c r="AD127">
        <v>1</v>
      </c>
      <c r="AE127">
        <v>0</v>
      </c>
      <c r="AF127" t="s">
        <v>40</v>
      </c>
      <c r="AG127">
        <v>4.8000000000000001E-2</v>
      </c>
      <c r="AH127">
        <v>2</v>
      </c>
      <c r="AI127">
        <v>35897315</v>
      </c>
      <c r="AJ127">
        <v>144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ROW(Source!A113)</f>
        <v>113</v>
      </c>
      <c r="B128">
        <v>35897326</v>
      </c>
      <c r="C128">
        <v>35897320</v>
      </c>
      <c r="D128">
        <v>31703778</v>
      </c>
      <c r="E128">
        <v>1</v>
      </c>
      <c r="F128">
        <v>1</v>
      </c>
      <c r="G128">
        <v>1</v>
      </c>
      <c r="H128">
        <v>1</v>
      </c>
      <c r="I128" t="s">
        <v>539</v>
      </c>
      <c r="J128" t="s">
        <v>3</v>
      </c>
      <c r="K128" t="s">
        <v>540</v>
      </c>
      <c r="L128">
        <v>1191</v>
      </c>
      <c r="N128">
        <v>1013</v>
      </c>
      <c r="O128" t="s">
        <v>455</v>
      </c>
      <c r="P128" t="s">
        <v>455</v>
      </c>
      <c r="Q128">
        <v>1</v>
      </c>
      <c r="X128">
        <v>1.75</v>
      </c>
      <c r="Y128">
        <v>0</v>
      </c>
      <c r="Z128">
        <v>0</v>
      </c>
      <c r="AA128">
        <v>0</v>
      </c>
      <c r="AB128">
        <v>9.07</v>
      </c>
      <c r="AC128">
        <v>0</v>
      </c>
      <c r="AD128">
        <v>1</v>
      </c>
      <c r="AE128">
        <v>1</v>
      </c>
      <c r="AF128" t="s">
        <v>40</v>
      </c>
      <c r="AG128">
        <v>2.1</v>
      </c>
      <c r="AH128">
        <v>2</v>
      </c>
      <c r="AI128">
        <v>35897321</v>
      </c>
      <c r="AJ128">
        <v>145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ROW(Source!A113)</f>
        <v>113</v>
      </c>
      <c r="B129">
        <v>35897327</v>
      </c>
      <c r="C129">
        <v>35897320</v>
      </c>
      <c r="D129">
        <v>31703727</v>
      </c>
      <c r="E129">
        <v>1</v>
      </c>
      <c r="F129">
        <v>1</v>
      </c>
      <c r="G129">
        <v>1</v>
      </c>
      <c r="H129">
        <v>1</v>
      </c>
      <c r="I129" t="s">
        <v>456</v>
      </c>
      <c r="J129" t="s">
        <v>3</v>
      </c>
      <c r="K129" t="s">
        <v>457</v>
      </c>
      <c r="L129">
        <v>1191</v>
      </c>
      <c r="N129">
        <v>1013</v>
      </c>
      <c r="O129" t="s">
        <v>455</v>
      </c>
      <c r="P129" t="s">
        <v>455</v>
      </c>
      <c r="Q129">
        <v>1</v>
      </c>
      <c r="X129">
        <v>1.89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2</v>
      </c>
      <c r="AF129" t="s">
        <v>40</v>
      </c>
      <c r="AG129">
        <v>2.2679999999999998</v>
      </c>
      <c r="AH129">
        <v>2</v>
      </c>
      <c r="AI129">
        <v>35897322</v>
      </c>
      <c r="AJ129">
        <v>146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ROW(Source!A113)</f>
        <v>113</v>
      </c>
      <c r="B130">
        <v>35897328</v>
      </c>
      <c r="C130">
        <v>35897320</v>
      </c>
      <c r="D130">
        <v>31519053</v>
      </c>
      <c r="E130">
        <v>1</v>
      </c>
      <c r="F130">
        <v>1</v>
      </c>
      <c r="G130">
        <v>1</v>
      </c>
      <c r="H130">
        <v>2</v>
      </c>
      <c r="I130" t="s">
        <v>541</v>
      </c>
      <c r="J130" t="s">
        <v>542</v>
      </c>
      <c r="K130" t="s">
        <v>543</v>
      </c>
      <c r="L130">
        <v>1368</v>
      </c>
      <c r="N130">
        <v>1011</v>
      </c>
      <c r="O130" t="s">
        <v>461</v>
      </c>
      <c r="P130" t="s">
        <v>461</v>
      </c>
      <c r="Q130">
        <v>1</v>
      </c>
      <c r="X130">
        <v>0.96</v>
      </c>
      <c r="Y130">
        <v>0</v>
      </c>
      <c r="Z130">
        <v>138.54</v>
      </c>
      <c r="AA130">
        <v>11.6</v>
      </c>
      <c r="AB130">
        <v>0</v>
      </c>
      <c r="AC130">
        <v>0</v>
      </c>
      <c r="AD130">
        <v>1</v>
      </c>
      <c r="AE130">
        <v>0</v>
      </c>
      <c r="AF130" t="s">
        <v>40</v>
      </c>
      <c r="AG130">
        <v>1.1519999999999999</v>
      </c>
      <c r="AH130">
        <v>2</v>
      </c>
      <c r="AI130">
        <v>35897323</v>
      </c>
      <c r="AJ130">
        <v>147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ROW(Source!A113)</f>
        <v>113</v>
      </c>
      <c r="B131">
        <v>35897329</v>
      </c>
      <c r="C131">
        <v>35897320</v>
      </c>
      <c r="D131">
        <v>31519512</v>
      </c>
      <c r="E131">
        <v>1</v>
      </c>
      <c r="F131">
        <v>1</v>
      </c>
      <c r="G131">
        <v>1</v>
      </c>
      <c r="H131">
        <v>2</v>
      </c>
      <c r="I131" t="s">
        <v>544</v>
      </c>
      <c r="J131" t="s">
        <v>545</v>
      </c>
      <c r="K131" t="s">
        <v>546</v>
      </c>
      <c r="L131">
        <v>1368</v>
      </c>
      <c r="N131">
        <v>1011</v>
      </c>
      <c r="O131" t="s">
        <v>461</v>
      </c>
      <c r="P131" t="s">
        <v>461</v>
      </c>
      <c r="Q131">
        <v>1</v>
      </c>
      <c r="X131">
        <v>0.84</v>
      </c>
      <c r="Y131">
        <v>0</v>
      </c>
      <c r="Z131">
        <v>82.22</v>
      </c>
      <c r="AA131">
        <v>10.06</v>
      </c>
      <c r="AB131">
        <v>0</v>
      </c>
      <c r="AC131">
        <v>0</v>
      </c>
      <c r="AD131">
        <v>1</v>
      </c>
      <c r="AE131">
        <v>0</v>
      </c>
      <c r="AF131" t="s">
        <v>40</v>
      </c>
      <c r="AG131">
        <v>1.008</v>
      </c>
      <c r="AH131">
        <v>2</v>
      </c>
      <c r="AI131">
        <v>35897324</v>
      </c>
      <c r="AJ131">
        <v>148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ROW(Source!A113)</f>
        <v>113</v>
      </c>
      <c r="B132">
        <v>35897330</v>
      </c>
      <c r="C132">
        <v>35897320</v>
      </c>
      <c r="D132">
        <v>31520646</v>
      </c>
      <c r="E132">
        <v>1</v>
      </c>
      <c r="F132">
        <v>1</v>
      </c>
      <c r="G132">
        <v>1</v>
      </c>
      <c r="H132">
        <v>2</v>
      </c>
      <c r="I132" t="s">
        <v>473</v>
      </c>
      <c r="J132" t="s">
        <v>474</v>
      </c>
      <c r="K132" t="s">
        <v>475</v>
      </c>
      <c r="L132">
        <v>1368</v>
      </c>
      <c r="N132">
        <v>1011</v>
      </c>
      <c r="O132" t="s">
        <v>461</v>
      </c>
      <c r="P132" t="s">
        <v>461</v>
      </c>
      <c r="Q132">
        <v>1</v>
      </c>
      <c r="X132">
        <v>0.09</v>
      </c>
      <c r="Y132">
        <v>0</v>
      </c>
      <c r="Z132">
        <v>65.709999999999994</v>
      </c>
      <c r="AA132">
        <v>11.6</v>
      </c>
      <c r="AB132">
        <v>0</v>
      </c>
      <c r="AC132">
        <v>0</v>
      </c>
      <c r="AD132">
        <v>1</v>
      </c>
      <c r="AE132">
        <v>0</v>
      </c>
      <c r="AF132" t="s">
        <v>40</v>
      </c>
      <c r="AG132">
        <v>0.108</v>
      </c>
      <c r="AH132">
        <v>2</v>
      </c>
      <c r="AI132">
        <v>35897325</v>
      </c>
      <c r="AJ132">
        <v>149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ROW(Source!A114)</f>
        <v>114</v>
      </c>
      <c r="B133">
        <v>35897337</v>
      </c>
      <c r="C133">
        <v>35897331</v>
      </c>
      <c r="D133">
        <v>31703778</v>
      </c>
      <c r="E133">
        <v>1</v>
      </c>
      <c r="F133">
        <v>1</v>
      </c>
      <c r="G133">
        <v>1</v>
      </c>
      <c r="H133">
        <v>1</v>
      </c>
      <c r="I133" t="s">
        <v>539</v>
      </c>
      <c r="J133" t="s">
        <v>3</v>
      </c>
      <c r="K133" t="s">
        <v>540</v>
      </c>
      <c r="L133">
        <v>1191</v>
      </c>
      <c r="N133">
        <v>1013</v>
      </c>
      <c r="O133" t="s">
        <v>455</v>
      </c>
      <c r="P133" t="s">
        <v>455</v>
      </c>
      <c r="Q133">
        <v>1</v>
      </c>
      <c r="X133">
        <v>2.56</v>
      </c>
      <c r="Y133">
        <v>0</v>
      </c>
      <c r="Z133">
        <v>0</v>
      </c>
      <c r="AA133">
        <v>0</v>
      </c>
      <c r="AB133">
        <v>9.07</v>
      </c>
      <c r="AC133">
        <v>0</v>
      </c>
      <c r="AD133">
        <v>1</v>
      </c>
      <c r="AE133">
        <v>1</v>
      </c>
      <c r="AF133" t="s">
        <v>40</v>
      </c>
      <c r="AG133">
        <v>3.0720000000000001</v>
      </c>
      <c r="AH133">
        <v>2</v>
      </c>
      <c r="AI133">
        <v>35897332</v>
      </c>
      <c r="AJ133">
        <v>150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ROW(Source!A114)</f>
        <v>114</v>
      </c>
      <c r="B134">
        <v>35897338</v>
      </c>
      <c r="C134">
        <v>35897331</v>
      </c>
      <c r="D134">
        <v>31703727</v>
      </c>
      <c r="E134">
        <v>1</v>
      </c>
      <c r="F134">
        <v>1</v>
      </c>
      <c r="G134">
        <v>1</v>
      </c>
      <c r="H134">
        <v>1</v>
      </c>
      <c r="I134" t="s">
        <v>456</v>
      </c>
      <c r="J134" t="s">
        <v>3</v>
      </c>
      <c r="K134" t="s">
        <v>457</v>
      </c>
      <c r="L134">
        <v>1191</v>
      </c>
      <c r="N134">
        <v>1013</v>
      </c>
      <c r="O134" t="s">
        <v>455</v>
      </c>
      <c r="P134" t="s">
        <v>455</v>
      </c>
      <c r="Q134">
        <v>1</v>
      </c>
      <c r="X134">
        <v>2.75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2</v>
      </c>
      <c r="AF134" t="s">
        <v>40</v>
      </c>
      <c r="AG134">
        <v>3.3</v>
      </c>
      <c r="AH134">
        <v>2</v>
      </c>
      <c r="AI134">
        <v>35897333</v>
      </c>
      <c r="AJ134">
        <v>151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ROW(Source!A114)</f>
        <v>114</v>
      </c>
      <c r="B135">
        <v>35897339</v>
      </c>
      <c r="C135">
        <v>35897331</v>
      </c>
      <c r="D135">
        <v>31519053</v>
      </c>
      <c r="E135">
        <v>1</v>
      </c>
      <c r="F135">
        <v>1</v>
      </c>
      <c r="G135">
        <v>1</v>
      </c>
      <c r="H135">
        <v>2</v>
      </c>
      <c r="I135" t="s">
        <v>541</v>
      </c>
      <c r="J135" t="s">
        <v>542</v>
      </c>
      <c r="K135" t="s">
        <v>543</v>
      </c>
      <c r="L135">
        <v>1368</v>
      </c>
      <c r="N135">
        <v>1011</v>
      </c>
      <c r="O135" t="s">
        <v>461</v>
      </c>
      <c r="P135" t="s">
        <v>461</v>
      </c>
      <c r="Q135">
        <v>1</v>
      </c>
      <c r="X135">
        <v>1.4</v>
      </c>
      <c r="Y135">
        <v>0</v>
      </c>
      <c r="Z135">
        <v>138.54</v>
      </c>
      <c r="AA135">
        <v>11.6</v>
      </c>
      <c r="AB135">
        <v>0</v>
      </c>
      <c r="AC135">
        <v>0</v>
      </c>
      <c r="AD135">
        <v>1</v>
      </c>
      <c r="AE135">
        <v>0</v>
      </c>
      <c r="AF135" t="s">
        <v>40</v>
      </c>
      <c r="AG135">
        <v>1.68</v>
      </c>
      <c r="AH135">
        <v>2</v>
      </c>
      <c r="AI135">
        <v>35897334</v>
      </c>
      <c r="AJ135">
        <v>152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ROW(Source!A114)</f>
        <v>114</v>
      </c>
      <c r="B136">
        <v>35897340</v>
      </c>
      <c r="C136">
        <v>35897331</v>
      </c>
      <c r="D136">
        <v>31519512</v>
      </c>
      <c r="E136">
        <v>1</v>
      </c>
      <c r="F136">
        <v>1</v>
      </c>
      <c r="G136">
        <v>1</v>
      </c>
      <c r="H136">
        <v>2</v>
      </c>
      <c r="I136" t="s">
        <v>544</v>
      </c>
      <c r="J136" t="s">
        <v>545</v>
      </c>
      <c r="K136" t="s">
        <v>546</v>
      </c>
      <c r="L136">
        <v>1368</v>
      </c>
      <c r="N136">
        <v>1011</v>
      </c>
      <c r="O136" t="s">
        <v>461</v>
      </c>
      <c r="P136" t="s">
        <v>461</v>
      </c>
      <c r="Q136">
        <v>1</v>
      </c>
      <c r="X136">
        <v>1.23</v>
      </c>
      <c r="Y136">
        <v>0</v>
      </c>
      <c r="Z136">
        <v>82.22</v>
      </c>
      <c r="AA136">
        <v>10.06</v>
      </c>
      <c r="AB136">
        <v>0</v>
      </c>
      <c r="AC136">
        <v>0</v>
      </c>
      <c r="AD136">
        <v>1</v>
      </c>
      <c r="AE136">
        <v>0</v>
      </c>
      <c r="AF136" t="s">
        <v>40</v>
      </c>
      <c r="AG136">
        <v>1.476</v>
      </c>
      <c r="AH136">
        <v>2</v>
      </c>
      <c r="AI136">
        <v>35897335</v>
      </c>
      <c r="AJ136">
        <v>153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ROW(Source!A114)</f>
        <v>114</v>
      </c>
      <c r="B137">
        <v>35897341</v>
      </c>
      <c r="C137">
        <v>35897331</v>
      </c>
      <c r="D137">
        <v>31520646</v>
      </c>
      <c r="E137">
        <v>1</v>
      </c>
      <c r="F137">
        <v>1</v>
      </c>
      <c r="G137">
        <v>1</v>
      </c>
      <c r="H137">
        <v>2</v>
      </c>
      <c r="I137" t="s">
        <v>473</v>
      </c>
      <c r="J137" t="s">
        <v>474</v>
      </c>
      <c r="K137" t="s">
        <v>475</v>
      </c>
      <c r="L137">
        <v>1368</v>
      </c>
      <c r="N137">
        <v>1011</v>
      </c>
      <c r="O137" t="s">
        <v>461</v>
      </c>
      <c r="P137" t="s">
        <v>461</v>
      </c>
      <c r="Q137">
        <v>1</v>
      </c>
      <c r="X137">
        <v>0.12</v>
      </c>
      <c r="Y137">
        <v>0</v>
      </c>
      <c r="Z137">
        <v>65.709999999999994</v>
      </c>
      <c r="AA137">
        <v>11.6</v>
      </c>
      <c r="AB137">
        <v>0</v>
      </c>
      <c r="AC137">
        <v>0</v>
      </c>
      <c r="AD137">
        <v>1</v>
      </c>
      <c r="AE137">
        <v>0</v>
      </c>
      <c r="AF137" t="s">
        <v>40</v>
      </c>
      <c r="AG137">
        <v>0.14399999999999999</v>
      </c>
      <c r="AH137">
        <v>2</v>
      </c>
      <c r="AI137">
        <v>35897336</v>
      </c>
      <c r="AJ137">
        <v>154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ROW(Source!A115)</f>
        <v>115</v>
      </c>
      <c r="B138">
        <v>35897349</v>
      </c>
      <c r="C138">
        <v>35897342</v>
      </c>
      <c r="D138">
        <v>31703778</v>
      </c>
      <c r="E138">
        <v>1</v>
      </c>
      <c r="F138">
        <v>1</v>
      </c>
      <c r="G138">
        <v>1</v>
      </c>
      <c r="H138">
        <v>1</v>
      </c>
      <c r="I138" t="s">
        <v>539</v>
      </c>
      <c r="J138" t="s">
        <v>3</v>
      </c>
      <c r="K138" t="s">
        <v>540</v>
      </c>
      <c r="L138">
        <v>1191</v>
      </c>
      <c r="N138">
        <v>1013</v>
      </c>
      <c r="O138" t="s">
        <v>455</v>
      </c>
      <c r="P138" t="s">
        <v>455</v>
      </c>
      <c r="Q138">
        <v>1</v>
      </c>
      <c r="X138">
        <v>4.62</v>
      </c>
      <c r="Y138">
        <v>0</v>
      </c>
      <c r="Z138">
        <v>0</v>
      </c>
      <c r="AA138">
        <v>0</v>
      </c>
      <c r="AB138">
        <v>9.07</v>
      </c>
      <c r="AC138">
        <v>0</v>
      </c>
      <c r="AD138">
        <v>1</v>
      </c>
      <c r="AE138">
        <v>1</v>
      </c>
      <c r="AF138" t="s">
        <v>302</v>
      </c>
      <c r="AG138">
        <v>4.4352</v>
      </c>
      <c r="AH138">
        <v>2</v>
      </c>
      <c r="AI138">
        <v>35897343</v>
      </c>
      <c r="AJ138">
        <v>155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ROW(Source!A115)</f>
        <v>115</v>
      </c>
      <c r="B139">
        <v>35897350</v>
      </c>
      <c r="C139">
        <v>35897342</v>
      </c>
      <c r="D139">
        <v>31703727</v>
      </c>
      <c r="E139">
        <v>1</v>
      </c>
      <c r="F139">
        <v>1</v>
      </c>
      <c r="G139">
        <v>1</v>
      </c>
      <c r="H139">
        <v>1</v>
      </c>
      <c r="I139" t="s">
        <v>456</v>
      </c>
      <c r="J139" t="s">
        <v>3</v>
      </c>
      <c r="K139" t="s">
        <v>457</v>
      </c>
      <c r="L139">
        <v>1191</v>
      </c>
      <c r="N139">
        <v>1013</v>
      </c>
      <c r="O139" t="s">
        <v>455</v>
      </c>
      <c r="P139" t="s">
        <v>455</v>
      </c>
      <c r="Q139">
        <v>1</v>
      </c>
      <c r="X139">
        <v>1.42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302</v>
      </c>
      <c r="AG139">
        <v>1.3631999999999997</v>
      </c>
      <c r="AH139">
        <v>2</v>
      </c>
      <c r="AI139">
        <v>35897344</v>
      </c>
      <c r="AJ139">
        <v>156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ROW(Source!A115)</f>
        <v>115</v>
      </c>
      <c r="B140">
        <v>35897351</v>
      </c>
      <c r="C140">
        <v>35897342</v>
      </c>
      <c r="D140">
        <v>31519361</v>
      </c>
      <c r="E140">
        <v>1</v>
      </c>
      <c r="F140">
        <v>1</v>
      </c>
      <c r="G140">
        <v>1</v>
      </c>
      <c r="H140">
        <v>2</v>
      </c>
      <c r="I140" t="s">
        <v>547</v>
      </c>
      <c r="J140" t="s">
        <v>548</v>
      </c>
      <c r="K140" t="s">
        <v>549</v>
      </c>
      <c r="L140">
        <v>1368</v>
      </c>
      <c r="N140">
        <v>1011</v>
      </c>
      <c r="O140" t="s">
        <v>461</v>
      </c>
      <c r="P140" t="s">
        <v>461</v>
      </c>
      <c r="Q140">
        <v>1</v>
      </c>
      <c r="X140">
        <v>1.1200000000000001</v>
      </c>
      <c r="Y140">
        <v>0</v>
      </c>
      <c r="Z140">
        <v>182.8</v>
      </c>
      <c r="AA140">
        <v>11.6</v>
      </c>
      <c r="AB140">
        <v>0</v>
      </c>
      <c r="AC140">
        <v>0</v>
      </c>
      <c r="AD140">
        <v>1</v>
      </c>
      <c r="AE140">
        <v>0</v>
      </c>
      <c r="AF140" t="s">
        <v>302</v>
      </c>
      <c r="AG140">
        <v>1.0752000000000002</v>
      </c>
      <c r="AH140">
        <v>2</v>
      </c>
      <c r="AI140">
        <v>35897345</v>
      </c>
      <c r="AJ140">
        <v>157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ROW(Source!A115)</f>
        <v>115</v>
      </c>
      <c r="B141">
        <v>35897352</v>
      </c>
      <c r="C141">
        <v>35897342</v>
      </c>
      <c r="D141">
        <v>31520623</v>
      </c>
      <c r="E141">
        <v>1</v>
      </c>
      <c r="F141">
        <v>1</v>
      </c>
      <c r="G141">
        <v>1</v>
      </c>
      <c r="H141">
        <v>2</v>
      </c>
      <c r="I141" t="s">
        <v>550</v>
      </c>
      <c r="J141" t="s">
        <v>551</v>
      </c>
      <c r="K141" t="s">
        <v>552</v>
      </c>
      <c r="L141">
        <v>1368</v>
      </c>
      <c r="N141">
        <v>1011</v>
      </c>
      <c r="O141" t="s">
        <v>461</v>
      </c>
      <c r="P141" t="s">
        <v>461</v>
      </c>
      <c r="Q141">
        <v>1</v>
      </c>
      <c r="X141">
        <v>0.3</v>
      </c>
      <c r="Y141">
        <v>0</v>
      </c>
      <c r="Z141">
        <v>189.95</v>
      </c>
      <c r="AA141">
        <v>13.5</v>
      </c>
      <c r="AB141">
        <v>0</v>
      </c>
      <c r="AC141">
        <v>0</v>
      </c>
      <c r="AD141">
        <v>1</v>
      </c>
      <c r="AE141">
        <v>0</v>
      </c>
      <c r="AF141" t="s">
        <v>302</v>
      </c>
      <c r="AG141">
        <v>0.28799999999999998</v>
      </c>
      <c r="AH141">
        <v>2</v>
      </c>
      <c r="AI141">
        <v>35897346</v>
      </c>
      <c r="AJ141">
        <v>158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ROW(Source!A115)</f>
        <v>115</v>
      </c>
      <c r="B142">
        <v>35897353</v>
      </c>
      <c r="C142">
        <v>35897342</v>
      </c>
      <c r="D142">
        <v>31441260</v>
      </c>
      <c r="E142">
        <v>1</v>
      </c>
      <c r="F142">
        <v>1</v>
      </c>
      <c r="G142">
        <v>1</v>
      </c>
      <c r="H142">
        <v>3</v>
      </c>
      <c r="I142" t="s">
        <v>553</v>
      </c>
      <c r="J142" t="s">
        <v>554</v>
      </c>
      <c r="K142" t="s">
        <v>555</v>
      </c>
      <c r="L142">
        <v>1348</v>
      </c>
      <c r="N142">
        <v>1009</v>
      </c>
      <c r="O142" t="s">
        <v>495</v>
      </c>
      <c r="P142" t="s">
        <v>495</v>
      </c>
      <c r="Q142">
        <v>1000</v>
      </c>
      <c r="X142">
        <v>0.161</v>
      </c>
      <c r="Y142">
        <v>10068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301</v>
      </c>
      <c r="AG142">
        <v>0</v>
      </c>
      <c r="AH142">
        <v>2</v>
      </c>
      <c r="AI142">
        <v>35897347</v>
      </c>
      <c r="AJ142">
        <v>159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ROW(Source!A115)</f>
        <v>115</v>
      </c>
      <c r="B143">
        <v>35897354</v>
      </c>
      <c r="C143">
        <v>35897342</v>
      </c>
      <c r="D143">
        <v>31445521</v>
      </c>
      <c r="E143">
        <v>1</v>
      </c>
      <c r="F143">
        <v>1</v>
      </c>
      <c r="G143">
        <v>1</v>
      </c>
      <c r="H143">
        <v>3</v>
      </c>
      <c r="I143" t="s">
        <v>556</v>
      </c>
      <c r="J143" t="s">
        <v>557</v>
      </c>
      <c r="K143" t="s">
        <v>558</v>
      </c>
      <c r="L143">
        <v>1339</v>
      </c>
      <c r="N143">
        <v>1007</v>
      </c>
      <c r="O143" t="s">
        <v>50</v>
      </c>
      <c r="P143" t="s">
        <v>50</v>
      </c>
      <c r="Q143">
        <v>1</v>
      </c>
      <c r="X143">
        <v>1</v>
      </c>
      <c r="Y143">
        <v>1148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301</v>
      </c>
      <c r="AG143">
        <v>0</v>
      </c>
      <c r="AH143">
        <v>2</v>
      </c>
      <c r="AI143">
        <v>35897348</v>
      </c>
      <c r="AJ143">
        <v>160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ROW(Source!A116)</f>
        <v>116</v>
      </c>
      <c r="B144">
        <v>35897360</v>
      </c>
      <c r="C144">
        <v>35897355</v>
      </c>
      <c r="D144">
        <v>31708818</v>
      </c>
      <c r="E144">
        <v>1</v>
      </c>
      <c r="F144">
        <v>1</v>
      </c>
      <c r="G144">
        <v>1</v>
      </c>
      <c r="H144">
        <v>1</v>
      </c>
      <c r="I144" t="s">
        <v>453</v>
      </c>
      <c r="J144" t="s">
        <v>3</v>
      </c>
      <c r="K144" t="s">
        <v>454</v>
      </c>
      <c r="L144">
        <v>1191</v>
      </c>
      <c r="N144">
        <v>1013</v>
      </c>
      <c r="O144" t="s">
        <v>455</v>
      </c>
      <c r="P144" t="s">
        <v>455</v>
      </c>
      <c r="Q144">
        <v>1</v>
      </c>
      <c r="X144">
        <v>1.27</v>
      </c>
      <c r="Y144">
        <v>0</v>
      </c>
      <c r="Z144">
        <v>0</v>
      </c>
      <c r="AA144">
        <v>0</v>
      </c>
      <c r="AB144">
        <v>8.3800000000000008</v>
      </c>
      <c r="AC144">
        <v>0</v>
      </c>
      <c r="AD144">
        <v>1</v>
      </c>
      <c r="AE144">
        <v>1</v>
      </c>
      <c r="AF144" t="s">
        <v>40</v>
      </c>
      <c r="AG144">
        <v>1.524</v>
      </c>
      <c r="AH144">
        <v>2</v>
      </c>
      <c r="AI144">
        <v>35897356</v>
      </c>
      <c r="AJ144">
        <v>161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ROW(Source!A116)</f>
        <v>116</v>
      </c>
      <c r="B145">
        <v>35897361</v>
      </c>
      <c r="C145">
        <v>35897355</v>
      </c>
      <c r="D145">
        <v>31703727</v>
      </c>
      <c r="E145">
        <v>1</v>
      </c>
      <c r="F145">
        <v>1</v>
      </c>
      <c r="G145">
        <v>1</v>
      </c>
      <c r="H145">
        <v>1</v>
      </c>
      <c r="I145" t="s">
        <v>456</v>
      </c>
      <c r="J145" t="s">
        <v>3</v>
      </c>
      <c r="K145" t="s">
        <v>457</v>
      </c>
      <c r="L145">
        <v>1191</v>
      </c>
      <c r="N145">
        <v>1013</v>
      </c>
      <c r="O145" t="s">
        <v>455</v>
      </c>
      <c r="P145" t="s">
        <v>455</v>
      </c>
      <c r="Q145">
        <v>1</v>
      </c>
      <c r="X145">
        <v>0.41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2</v>
      </c>
      <c r="AF145" t="s">
        <v>40</v>
      </c>
      <c r="AG145">
        <v>0.49199999999999994</v>
      </c>
      <c r="AH145">
        <v>2</v>
      </c>
      <c r="AI145">
        <v>35897357</v>
      </c>
      <c r="AJ145">
        <v>162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ROW(Source!A116)</f>
        <v>116</v>
      </c>
      <c r="B146">
        <v>35897362</v>
      </c>
      <c r="C146">
        <v>35897355</v>
      </c>
      <c r="D146">
        <v>31519512</v>
      </c>
      <c r="E146">
        <v>1</v>
      </c>
      <c r="F146">
        <v>1</v>
      </c>
      <c r="G146">
        <v>1</v>
      </c>
      <c r="H146">
        <v>2</v>
      </c>
      <c r="I146" t="s">
        <v>544</v>
      </c>
      <c r="J146" t="s">
        <v>545</v>
      </c>
      <c r="K146" t="s">
        <v>546</v>
      </c>
      <c r="L146">
        <v>1368</v>
      </c>
      <c r="N146">
        <v>1011</v>
      </c>
      <c r="O146" t="s">
        <v>461</v>
      </c>
      <c r="P146" t="s">
        <v>461</v>
      </c>
      <c r="Q146">
        <v>1</v>
      </c>
      <c r="X146">
        <v>0.35</v>
      </c>
      <c r="Y146">
        <v>0</v>
      </c>
      <c r="Z146">
        <v>82.22</v>
      </c>
      <c r="AA146">
        <v>10.06</v>
      </c>
      <c r="AB146">
        <v>0</v>
      </c>
      <c r="AC146">
        <v>0</v>
      </c>
      <c r="AD146">
        <v>1</v>
      </c>
      <c r="AE146">
        <v>0</v>
      </c>
      <c r="AF146" t="s">
        <v>40</v>
      </c>
      <c r="AG146">
        <v>0.42</v>
      </c>
      <c r="AH146">
        <v>2</v>
      </c>
      <c r="AI146">
        <v>35897358</v>
      </c>
      <c r="AJ146">
        <v>163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ROW(Source!A116)</f>
        <v>116</v>
      </c>
      <c r="B147">
        <v>35897363</v>
      </c>
      <c r="C147">
        <v>35897355</v>
      </c>
      <c r="D147">
        <v>31520646</v>
      </c>
      <c r="E147">
        <v>1</v>
      </c>
      <c r="F147">
        <v>1</v>
      </c>
      <c r="G147">
        <v>1</v>
      </c>
      <c r="H147">
        <v>2</v>
      </c>
      <c r="I147" t="s">
        <v>473</v>
      </c>
      <c r="J147" t="s">
        <v>474</v>
      </c>
      <c r="K147" t="s">
        <v>475</v>
      </c>
      <c r="L147">
        <v>1368</v>
      </c>
      <c r="N147">
        <v>1011</v>
      </c>
      <c r="O147" t="s">
        <v>461</v>
      </c>
      <c r="P147" t="s">
        <v>461</v>
      </c>
      <c r="Q147">
        <v>1</v>
      </c>
      <c r="X147">
        <v>0.06</v>
      </c>
      <c r="Y147">
        <v>0</v>
      </c>
      <c r="Z147">
        <v>65.709999999999994</v>
      </c>
      <c r="AA147">
        <v>11.6</v>
      </c>
      <c r="AB147">
        <v>0</v>
      </c>
      <c r="AC147">
        <v>0</v>
      </c>
      <c r="AD147">
        <v>1</v>
      </c>
      <c r="AE147">
        <v>0</v>
      </c>
      <c r="AF147" t="s">
        <v>40</v>
      </c>
      <c r="AG147">
        <v>7.1999999999999995E-2</v>
      </c>
      <c r="AH147">
        <v>2</v>
      </c>
      <c r="AI147">
        <v>35897359</v>
      </c>
      <c r="AJ147">
        <v>164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ROW(Source!A117)</f>
        <v>117</v>
      </c>
      <c r="B148">
        <v>35897369</v>
      </c>
      <c r="C148">
        <v>35897364</v>
      </c>
      <c r="D148">
        <v>31705604</v>
      </c>
      <c r="E148">
        <v>1</v>
      </c>
      <c r="F148">
        <v>1</v>
      </c>
      <c r="G148">
        <v>1</v>
      </c>
      <c r="H148">
        <v>1</v>
      </c>
      <c r="I148" t="s">
        <v>468</v>
      </c>
      <c r="J148" t="s">
        <v>3</v>
      </c>
      <c r="K148" t="s">
        <v>469</v>
      </c>
      <c r="L148">
        <v>1191</v>
      </c>
      <c r="N148">
        <v>1013</v>
      </c>
      <c r="O148" t="s">
        <v>455</v>
      </c>
      <c r="P148" t="s">
        <v>455</v>
      </c>
      <c r="Q148">
        <v>1</v>
      </c>
      <c r="X148">
        <v>0.15</v>
      </c>
      <c r="Y148">
        <v>0</v>
      </c>
      <c r="Z148">
        <v>0</v>
      </c>
      <c r="AA148">
        <v>0</v>
      </c>
      <c r="AB148">
        <v>8.24</v>
      </c>
      <c r="AC148">
        <v>0</v>
      </c>
      <c r="AD148">
        <v>1</v>
      </c>
      <c r="AE148">
        <v>1</v>
      </c>
      <c r="AF148" t="s">
        <v>313</v>
      </c>
      <c r="AG148">
        <v>0.36</v>
      </c>
      <c r="AH148">
        <v>2</v>
      </c>
      <c r="AI148">
        <v>35897365</v>
      </c>
      <c r="AJ148">
        <v>165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ROW(Source!A117)</f>
        <v>117</v>
      </c>
      <c r="B149">
        <v>35897370</v>
      </c>
      <c r="C149">
        <v>35897364</v>
      </c>
      <c r="D149">
        <v>31703727</v>
      </c>
      <c r="E149">
        <v>1</v>
      </c>
      <c r="F149">
        <v>1</v>
      </c>
      <c r="G149">
        <v>1</v>
      </c>
      <c r="H149">
        <v>1</v>
      </c>
      <c r="I149" t="s">
        <v>456</v>
      </c>
      <c r="J149" t="s">
        <v>3</v>
      </c>
      <c r="K149" t="s">
        <v>457</v>
      </c>
      <c r="L149">
        <v>1191</v>
      </c>
      <c r="N149">
        <v>1013</v>
      </c>
      <c r="O149" t="s">
        <v>455</v>
      </c>
      <c r="P149" t="s">
        <v>455</v>
      </c>
      <c r="Q149">
        <v>1</v>
      </c>
      <c r="X149">
        <v>0.08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313</v>
      </c>
      <c r="AG149">
        <v>0.192</v>
      </c>
      <c r="AH149">
        <v>2</v>
      </c>
      <c r="AI149">
        <v>35897366</v>
      </c>
      <c r="AJ149">
        <v>166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ROW(Source!A117)</f>
        <v>117</v>
      </c>
      <c r="B150">
        <v>35897371</v>
      </c>
      <c r="C150">
        <v>35897364</v>
      </c>
      <c r="D150">
        <v>31519512</v>
      </c>
      <c r="E150">
        <v>1</v>
      </c>
      <c r="F150">
        <v>1</v>
      </c>
      <c r="G150">
        <v>1</v>
      </c>
      <c r="H150">
        <v>2</v>
      </c>
      <c r="I150" t="s">
        <v>544</v>
      </c>
      <c r="J150" t="s">
        <v>545</v>
      </c>
      <c r="K150" t="s">
        <v>546</v>
      </c>
      <c r="L150">
        <v>1368</v>
      </c>
      <c r="N150">
        <v>1011</v>
      </c>
      <c r="O150" t="s">
        <v>461</v>
      </c>
      <c r="P150" t="s">
        <v>461</v>
      </c>
      <c r="Q150">
        <v>1</v>
      </c>
      <c r="X150">
        <v>7.0000000000000007E-2</v>
      </c>
      <c r="Y150">
        <v>0</v>
      </c>
      <c r="Z150">
        <v>82.22</v>
      </c>
      <c r="AA150">
        <v>10.06</v>
      </c>
      <c r="AB150">
        <v>0</v>
      </c>
      <c r="AC150">
        <v>0</v>
      </c>
      <c r="AD150">
        <v>1</v>
      </c>
      <c r="AE150">
        <v>0</v>
      </c>
      <c r="AF150" t="s">
        <v>313</v>
      </c>
      <c r="AG150">
        <v>0.16800000000000001</v>
      </c>
      <c r="AH150">
        <v>2</v>
      </c>
      <c r="AI150">
        <v>35897367</v>
      </c>
      <c r="AJ150">
        <v>167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ROW(Source!A117)</f>
        <v>117</v>
      </c>
      <c r="B151">
        <v>35897372</v>
      </c>
      <c r="C151">
        <v>35897364</v>
      </c>
      <c r="D151">
        <v>31520646</v>
      </c>
      <c r="E151">
        <v>1</v>
      </c>
      <c r="F151">
        <v>1</v>
      </c>
      <c r="G151">
        <v>1</v>
      </c>
      <c r="H151">
        <v>2</v>
      </c>
      <c r="I151" t="s">
        <v>473</v>
      </c>
      <c r="J151" t="s">
        <v>474</v>
      </c>
      <c r="K151" t="s">
        <v>475</v>
      </c>
      <c r="L151">
        <v>1368</v>
      </c>
      <c r="N151">
        <v>1011</v>
      </c>
      <c r="O151" t="s">
        <v>461</v>
      </c>
      <c r="P151" t="s">
        <v>461</v>
      </c>
      <c r="Q151">
        <v>1</v>
      </c>
      <c r="X151">
        <v>0.01</v>
      </c>
      <c r="Y151">
        <v>0</v>
      </c>
      <c r="Z151">
        <v>65.709999999999994</v>
      </c>
      <c r="AA151">
        <v>11.6</v>
      </c>
      <c r="AB151">
        <v>0</v>
      </c>
      <c r="AC151">
        <v>0</v>
      </c>
      <c r="AD151">
        <v>1</v>
      </c>
      <c r="AE151">
        <v>0</v>
      </c>
      <c r="AF151" t="s">
        <v>313</v>
      </c>
      <c r="AG151">
        <v>2.4E-2</v>
      </c>
      <c r="AH151">
        <v>2</v>
      </c>
      <c r="AI151">
        <v>35897368</v>
      </c>
      <c r="AJ151">
        <v>168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ROW(Source!A118)</f>
        <v>118</v>
      </c>
      <c r="B152">
        <v>35897384</v>
      </c>
      <c r="C152">
        <v>35897373</v>
      </c>
      <c r="D152">
        <v>31719628</v>
      </c>
      <c r="E152">
        <v>1</v>
      </c>
      <c r="F152">
        <v>1</v>
      </c>
      <c r="G152">
        <v>1</v>
      </c>
      <c r="H152">
        <v>1</v>
      </c>
      <c r="I152" t="s">
        <v>559</v>
      </c>
      <c r="J152" t="s">
        <v>3</v>
      </c>
      <c r="K152" t="s">
        <v>560</v>
      </c>
      <c r="L152">
        <v>1191</v>
      </c>
      <c r="N152">
        <v>1013</v>
      </c>
      <c r="O152" t="s">
        <v>455</v>
      </c>
      <c r="P152" t="s">
        <v>455</v>
      </c>
      <c r="Q152">
        <v>1</v>
      </c>
      <c r="X152">
        <v>4.66</v>
      </c>
      <c r="Y152">
        <v>0</v>
      </c>
      <c r="Z152">
        <v>0</v>
      </c>
      <c r="AA152">
        <v>0</v>
      </c>
      <c r="AB152">
        <v>9.92</v>
      </c>
      <c r="AC152">
        <v>0</v>
      </c>
      <c r="AD152">
        <v>1</v>
      </c>
      <c r="AE152">
        <v>1</v>
      </c>
      <c r="AF152" t="s">
        <v>318</v>
      </c>
      <c r="AG152">
        <v>3.9143999999999997</v>
      </c>
      <c r="AH152">
        <v>2</v>
      </c>
      <c r="AI152">
        <v>35897374</v>
      </c>
      <c r="AJ152">
        <v>169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ROW(Source!A118)</f>
        <v>118</v>
      </c>
      <c r="B153">
        <v>35897385</v>
      </c>
      <c r="C153">
        <v>35897373</v>
      </c>
      <c r="D153">
        <v>31703727</v>
      </c>
      <c r="E153">
        <v>1</v>
      </c>
      <c r="F153">
        <v>1</v>
      </c>
      <c r="G153">
        <v>1</v>
      </c>
      <c r="H153">
        <v>1</v>
      </c>
      <c r="I153" t="s">
        <v>456</v>
      </c>
      <c r="J153" t="s">
        <v>3</v>
      </c>
      <c r="K153" t="s">
        <v>457</v>
      </c>
      <c r="L153">
        <v>1191</v>
      </c>
      <c r="N153">
        <v>1013</v>
      </c>
      <c r="O153" t="s">
        <v>455</v>
      </c>
      <c r="P153" t="s">
        <v>455</v>
      </c>
      <c r="Q153">
        <v>1</v>
      </c>
      <c r="X153">
        <v>0.82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2</v>
      </c>
      <c r="AF153" t="s">
        <v>318</v>
      </c>
      <c r="AG153">
        <v>0.68879999999999997</v>
      </c>
      <c r="AH153">
        <v>2</v>
      </c>
      <c r="AI153">
        <v>35897375</v>
      </c>
      <c r="AJ153">
        <v>170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ROW(Source!A118)</f>
        <v>118</v>
      </c>
      <c r="B154">
        <v>35897386</v>
      </c>
      <c r="C154">
        <v>35897373</v>
      </c>
      <c r="D154">
        <v>31519244</v>
      </c>
      <c r="E154">
        <v>1</v>
      </c>
      <c r="F154">
        <v>1</v>
      </c>
      <c r="G154">
        <v>1</v>
      </c>
      <c r="H154">
        <v>2</v>
      </c>
      <c r="I154" t="s">
        <v>462</v>
      </c>
      <c r="J154" t="s">
        <v>463</v>
      </c>
      <c r="K154" t="s">
        <v>464</v>
      </c>
      <c r="L154">
        <v>1368</v>
      </c>
      <c r="N154">
        <v>1011</v>
      </c>
      <c r="O154" t="s">
        <v>461</v>
      </c>
      <c r="P154" t="s">
        <v>461</v>
      </c>
      <c r="Q154">
        <v>1</v>
      </c>
      <c r="X154">
        <v>0.41</v>
      </c>
      <c r="Y154">
        <v>0</v>
      </c>
      <c r="Z154">
        <v>111.99</v>
      </c>
      <c r="AA154">
        <v>13.5</v>
      </c>
      <c r="AB154">
        <v>0</v>
      </c>
      <c r="AC154">
        <v>0</v>
      </c>
      <c r="AD154">
        <v>1</v>
      </c>
      <c r="AE154">
        <v>0</v>
      </c>
      <c r="AF154" t="s">
        <v>318</v>
      </c>
      <c r="AG154">
        <v>0.34439999999999998</v>
      </c>
      <c r="AH154">
        <v>2</v>
      </c>
      <c r="AI154">
        <v>35897376</v>
      </c>
      <c r="AJ154">
        <v>171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ROW(Source!A118)</f>
        <v>118</v>
      </c>
      <c r="B155">
        <v>35897387</v>
      </c>
      <c r="C155">
        <v>35897373</v>
      </c>
      <c r="D155">
        <v>31520646</v>
      </c>
      <c r="E155">
        <v>1</v>
      </c>
      <c r="F155">
        <v>1</v>
      </c>
      <c r="G155">
        <v>1</v>
      </c>
      <c r="H155">
        <v>2</v>
      </c>
      <c r="I155" t="s">
        <v>473</v>
      </c>
      <c r="J155" t="s">
        <v>474</v>
      </c>
      <c r="K155" t="s">
        <v>475</v>
      </c>
      <c r="L155">
        <v>1368</v>
      </c>
      <c r="N155">
        <v>1011</v>
      </c>
      <c r="O155" t="s">
        <v>461</v>
      </c>
      <c r="P155" t="s">
        <v>461</v>
      </c>
      <c r="Q155">
        <v>1</v>
      </c>
      <c r="X155">
        <v>0.41</v>
      </c>
      <c r="Y155">
        <v>0</v>
      </c>
      <c r="Z155">
        <v>65.709999999999994</v>
      </c>
      <c r="AA155">
        <v>11.6</v>
      </c>
      <c r="AB155">
        <v>0</v>
      </c>
      <c r="AC155">
        <v>0</v>
      </c>
      <c r="AD155">
        <v>1</v>
      </c>
      <c r="AE155">
        <v>0</v>
      </c>
      <c r="AF155" t="s">
        <v>318</v>
      </c>
      <c r="AG155">
        <v>0.34439999999999998</v>
      </c>
      <c r="AH155">
        <v>2</v>
      </c>
      <c r="AI155">
        <v>35897377</v>
      </c>
      <c r="AJ155">
        <v>172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ROW(Source!A118)</f>
        <v>118</v>
      </c>
      <c r="B156">
        <v>35897388</v>
      </c>
      <c r="C156">
        <v>35897373</v>
      </c>
      <c r="D156">
        <v>31520988</v>
      </c>
      <c r="E156">
        <v>1</v>
      </c>
      <c r="F156">
        <v>1</v>
      </c>
      <c r="G156">
        <v>1</v>
      </c>
      <c r="H156">
        <v>2</v>
      </c>
      <c r="I156" t="s">
        <v>561</v>
      </c>
      <c r="J156" t="s">
        <v>562</v>
      </c>
      <c r="K156" t="s">
        <v>563</v>
      </c>
      <c r="L156">
        <v>1368</v>
      </c>
      <c r="N156">
        <v>1011</v>
      </c>
      <c r="O156" t="s">
        <v>461</v>
      </c>
      <c r="P156" t="s">
        <v>461</v>
      </c>
      <c r="Q156">
        <v>1</v>
      </c>
      <c r="X156">
        <v>1.04</v>
      </c>
      <c r="Y156">
        <v>0</v>
      </c>
      <c r="Z156">
        <v>8.1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318</v>
      </c>
      <c r="AG156">
        <v>0.87359999999999993</v>
      </c>
      <c r="AH156">
        <v>2</v>
      </c>
      <c r="AI156">
        <v>35897378</v>
      </c>
      <c r="AJ156">
        <v>173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ROW(Source!A118)</f>
        <v>118</v>
      </c>
      <c r="B157">
        <v>35897389</v>
      </c>
      <c r="C157">
        <v>35897373</v>
      </c>
      <c r="D157">
        <v>31440116</v>
      </c>
      <c r="E157">
        <v>1</v>
      </c>
      <c r="F157">
        <v>1</v>
      </c>
      <c r="G157">
        <v>1</v>
      </c>
      <c r="H157">
        <v>3</v>
      </c>
      <c r="I157" t="s">
        <v>564</v>
      </c>
      <c r="J157" t="s">
        <v>565</v>
      </c>
      <c r="K157" t="s">
        <v>566</v>
      </c>
      <c r="L157">
        <v>1346</v>
      </c>
      <c r="N157">
        <v>1009</v>
      </c>
      <c r="O157" t="s">
        <v>211</v>
      </c>
      <c r="P157" t="s">
        <v>211</v>
      </c>
      <c r="Q157">
        <v>1</v>
      </c>
      <c r="X157">
        <v>0.3</v>
      </c>
      <c r="Y157">
        <v>10.57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301</v>
      </c>
      <c r="AG157">
        <v>0</v>
      </c>
      <c r="AH157">
        <v>2</v>
      </c>
      <c r="AI157">
        <v>35897379</v>
      </c>
      <c r="AJ157">
        <v>174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ROW(Source!A118)</f>
        <v>118</v>
      </c>
      <c r="B158">
        <v>35897390</v>
      </c>
      <c r="C158">
        <v>35897373</v>
      </c>
      <c r="D158">
        <v>31441306</v>
      </c>
      <c r="E158">
        <v>1</v>
      </c>
      <c r="F158">
        <v>1</v>
      </c>
      <c r="G158">
        <v>1</v>
      </c>
      <c r="H158">
        <v>3</v>
      </c>
      <c r="I158" t="s">
        <v>567</v>
      </c>
      <c r="J158" t="s">
        <v>568</v>
      </c>
      <c r="K158" t="s">
        <v>569</v>
      </c>
      <c r="L158">
        <v>1346</v>
      </c>
      <c r="N158">
        <v>1009</v>
      </c>
      <c r="O158" t="s">
        <v>211</v>
      </c>
      <c r="P158" t="s">
        <v>211</v>
      </c>
      <c r="Q158">
        <v>1</v>
      </c>
      <c r="X158">
        <v>0.06</v>
      </c>
      <c r="Y158">
        <v>9.0399999999999991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301</v>
      </c>
      <c r="AG158">
        <v>0</v>
      </c>
      <c r="AH158">
        <v>2</v>
      </c>
      <c r="AI158">
        <v>35897380</v>
      </c>
      <c r="AJ158">
        <v>175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ROW(Source!A118)</f>
        <v>118</v>
      </c>
      <c r="B159">
        <v>35897391</v>
      </c>
      <c r="C159">
        <v>35897373</v>
      </c>
      <c r="D159">
        <v>31460021</v>
      </c>
      <c r="E159">
        <v>1</v>
      </c>
      <c r="F159">
        <v>1</v>
      </c>
      <c r="G159">
        <v>1</v>
      </c>
      <c r="H159">
        <v>3</v>
      </c>
      <c r="I159" t="s">
        <v>570</v>
      </c>
      <c r="J159" t="s">
        <v>571</v>
      </c>
      <c r="K159" t="s">
        <v>572</v>
      </c>
      <c r="L159">
        <v>1348</v>
      </c>
      <c r="N159">
        <v>1009</v>
      </c>
      <c r="O159" t="s">
        <v>495</v>
      </c>
      <c r="P159" t="s">
        <v>495</v>
      </c>
      <c r="Q159">
        <v>1000</v>
      </c>
      <c r="X159">
        <v>0.03</v>
      </c>
      <c r="Y159">
        <v>11500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301</v>
      </c>
      <c r="AG159">
        <v>0</v>
      </c>
      <c r="AH159">
        <v>2</v>
      </c>
      <c r="AI159">
        <v>35897381</v>
      </c>
      <c r="AJ159">
        <v>176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ROW(Source!A118)</f>
        <v>118</v>
      </c>
      <c r="B160">
        <v>35897392</v>
      </c>
      <c r="C160">
        <v>35897373</v>
      </c>
      <c r="D160">
        <v>31475211</v>
      </c>
      <c r="E160">
        <v>1</v>
      </c>
      <c r="F160">
        <v>1</v>
      </c>
      <c r="G160">
        <v>1</v>
      </c>
      <c r="H160">
        <v>3</v>
      </c>
      <c r="I160" t="s">
        <v>499</v>
      </c>
      <c r="J160" t="s">
        <v>500</v>
      </c>
      <c r="K160" t="s">
        <v>501</v>
      </c>
      <c r="L160">
        <v>1346</v>
      </c>
      <c r="N160">
        <v>1009</v>
      </c>
      <c r="O160" t="s">
        <v>211</v>
      </c>
      <c r="P160" t="s">
        <v>211</v>
      </c>
      <c r="Q160">
        <v>1</v>
      </c>
      <c r="X160">
        <v>0.05</v>
      </c>
      <c r="Y160">
        <v>28.6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301</v>
      </c>
      <c r="AG160">
        <v>0</v>
      </c>
      <c r="AH160">
        <v>2</v>
      </c>
      <c r="AI160">
        <v>35897382</v>
      </c>
      <c r="AJ160">
        <v>177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ROW(Source!A118)</f>
        <v>118</v>
      </c>
      <c r="B161">
        <v>35897393</v>
      </c>
      <c r="C161">
        <v>35897373</v>
      </c>
      <c r="D161">
        <v>31435925</v>
      </c>
      <c r="E161">
        <v>17</v>
      </c>
      <c r="F161">
        <v>1</v>
      </c>
      <c r="G161">
        <v>1</v>
      </c>
      <c r="H161">
        <v>3</v>
      </c>
      <c r="I161" t="s">
        <v>480</v>
      </c>
      <c r="J161" t="s">
        <v>3</v>
      </c>
      <c r="K161" t="s">
        <v>481</v>
      </c>
      <c r="L161">
        <v>1374</v>
      </c>
      <c r="N161">
        <v>1013</v>
      </c>
      <c r="O161" t="s">
        <v>482</v>
      </c>
      <c r="P161" t="s">
        <v>482</v>
      </c>
      <c r="Q161">
        <v>1</v>
      </c>
      <c r="X161">
        <v>0.92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301</v>
      </c>
      <c r="AG161">
        <v>0</v>
      </c>
      <c r="AH161">
        <v>2</v>
      </c>
      <c r="AI161">
        <v>35897383</v>
      </c>
      <c r="AJ161">
        <v>178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ROW(Source!A119)</f>
        <v>119</v>
      </c>
      <c r="B162">
        <v>35897397</v>
      </c>
      <c r="C162">
        <v>35897394</v>
      </c>
      <c r="D162">
        <v>31709886</v>
      </c>
      <c r="E162">
        <v>1</v>
      </c>
      <c r="F162">
        <v>1</v>
      </c>
      <c r="G162">
        <v>1</v>
      </c>
      <c r="H162">
        <v>1</v>
      </c>
      <c r="I162" t="s">
        <v>478</v>
      </c>
      <c r="J162" t="s">
        <v>3</v>
      </c>
      <c r="K162" t="s">
        <v>479</v>
      </c>
      <c r="L162">
        <v>1191</v>
      </c>
      <c r="N162">
        <v>1013</v>
      </c>
      <c r="O162" t="s">
        <v>455</v>
      </c>
      <c r="P162" t="s">
        <v>455</v>
      </c>
      <c r="Q162">
        <v>1</v>
      </c>
      <c r="X162">
        <v>15.12</v>
      </c>
      <c r="Y162">
        <v>0</v>
      </c>
      <c r="Z162">
        <v>0</v>
      </c>
      <c r="AA162">
        <v>0</v>
      </c>
      <c r="AB162">
        <v>9.6199999999999992</v>
      </c>
      <c r="AC162">
        <v>0</v>
      </c>
      <c r="AD162">
        <v>1</v>
      </c>
      <c r="AE162">
        <v>1</v>
      </c>
      <c r="AF162" t="s">
        <v>318</v>
      </c>
      <c r="AG162">
        <v>12.700799999999999</v>
      </c>
      <c r="AH162">
        <v>2</v>
      </c>
      <c r="AI162">
        <v>35897395</v>
      </c>
      <c r="AJ162">
        <v>179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ROW(Source!A119)</f>
        <v>119</v>
      </c>
      <c r="B163">
        <v>35897398</v>
      </c>
      <c r="C163">
        <v>35897394</v>
      </c>
      <c r="D163">
        <v>31435925</v>
      </c>
      <c r="E163">
        <v>17</v>
      </c>
      <c r="F163">
        <v>1</v>
      </c>
      <c r="G163">
        <v>1</v>
      </c>
      <c r="H163">
        <v>3</v>
      </c>
      <c r="I163" t="s">
        <v>480</v>
      </c>
      <c r="J163" t="s">
        <v>3</v>
      </c>
      <c r="K163" t="s">
        <v>481</v>
      </c>
      <c r="L163">
        <v>1374</v>
      </c>
      <c r="N163">
        <v>1013</v>
      </c>
      <c r="O163" t="s">
        <v>482</v>
      </c>
      <c r="P163" t="s">
        <v>482</v>
      </c>
      <c r="Q163">
        <v>1</v>
      </c>
      <c r="X163">
        <v>2.91</v>
      </c>
      <c r="Y163">
        <v>1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301</v>
      </c>
      <c r="AG163">
        <v>0</v>
      </c>
      <c r="AH163">
        <v>2</v>
      </c>
      <c r="AI163">
        <v>35897396</v>
      </c>
      <c r="AJ163">
        <v>180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ROW(Source!A120)</f>
        <v>120</v>
      </c>
      <c r="B164">
        <v>35897406</v>
      </c>
      <c r="C164">
        <v>35897399</v>
      </c>
      <c r="D164">
        <v>31704098</v>
      </c>
      <c r="E164">
        <v>1</v>
      </c>
      <c r="F164">
        <v>1</v>
      </c>
      <c r="G164">
        <v>1</v>
      </c>
      <c r="H164">
        <v>1</v>
      </c>
      <c r="I164" t="s">
        <v>573</v>
      </c>
      <c r="J164" t="s">
        <v>3</v>
      </c>
      <c r="K164" t="s">
        <v>574</v>
      </c>
      <c r="L164">
        <v>1191</v>
      </c>
      <c r="N164">
        <v>1013</v>
      </c>
      <c r="O164" t="s">
        <v>455</v>
      </c>
      <c r="P164" t="s">
        <v>455</v>
      </c>
      <c r="Q164">
        <v>1</v>
      </c>
      <c r="X164">
        <v>35.64</v>
      </c>
      <c r="Y164">
        <v>0</v>
      </c>
      <c r="Z164">
        <v>0</v>
      </c>
      <c r="AA164">
        <v>0</v>
      </c>
      <c r="AB164">
        <v>8.5299999999999994</v>
      </c>
      <c r="AC164">
        <v>0</v>
      </c>
      <c r="AD164">
        <v>1</v>
      </c>
      <c r="AE164">
        <v>1</v>
      </c>
      <c r="AF164" t="s">
        <v>318</v>
      </c>
      <c r="AG164">
        <v>29.9376</v>
      </c>
      <c r="AH164">
        <v>2</v>
      </c>
      <c r="AI164">
        <v>35897400</v>
      </c>
      <c r="AJ164">
        <v>181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ROW(Source!A120)</f>
        <v>120</v>
      </c>
      <c r="B165">
        <v>35897407</v>
      </c>
      <c r="C165">
        <v>35897399</v>
      </c>
      <c r="D165">
        <v>31703727</v>
      </c>
      <c r="E165">
        <v>1</v>
      </c>
      <c r="F165">
        <v>1</v>
      </c>
      <c r="G165">
        <v>1</v>
      </c>
      <c r="H165">
        <v>1</v>
      </c>
      <c r="I165" t="s">
        <v>456</v>
      </c>
      <c r="J165" t="s">
        <v>3</v>
      </c>
      <c r="K165" t="s">
        <v>457</v>
      </c>
      <c r="L165">
        <v>1191</v>
      </c>
      <c r="N165">
        <v>1013</v>
      </c>
      <c r="O165" t="s">
        <v>455</v>
      </c>
      <c r="P165" t="s">
        <v>455</v>
      </c>
      <c r="Q165">
        <v>1</v>
      </c>
      <c r="X165">
        <v>22.48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2</v>
      </c>
      <c r="AF165" t="s">
        <v>318</v>
      </c>
      <c r="AG165">
        <v>18.883199999999999</v>
      </c>
      <c r="AH165">
        <v>2</v>
      </c>
      <c r="AI165">
        <v>35897401</v>
      </c>
      <c r="AJ165">
        <v>182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ROW(Source!A120)</f>
        <v>120</v>
      </c>
      <c r="B166">
        <v>35897408</v>
      </c>
      <c r="C166">
        <v>35897399</v>
      </c>
      <c r="D166">
        <v>31519053</v>
      </c>
      <c r="E166">
        <v>1</v>
      </c>
      <c r="F166">
        <v>1</v>
      </c>
      <c r="G166">
        <v>1</v>
      </c>
      <c r="H166">
        <v>2</v>
      </c>
      <c r="I166" t="s">
        <v>541</v>
      </c>
      <c r="J166" t="s">
        <v>542</v>
      </c>
      <c r="K166" t="s">
        <v>543</v>
      </c>
      <c r="L166">
        <v>1368</v>
      </c>
      <c r="N166">
        <v>1011</v>
      </c>
      <c r="O166" t="s">
        <v>461</v>
      </c>
      <c r="P166" t="s">
        <v>461</v>
      </c>
      <c r="Q166">
        <v>1</v>
      </c>
      <c r="X166">
        <v>10.93</v>
      </c>
      <c r="Y166">
        <v>0</v>
      </c>
      <c r="Z166">
        <v>138.54</v>
      </c>
      <c r="AA166">
        <v>11.6</v>
      </c>
      <c r="AB166">
        <v>0</v>
      </c>
      <c r="AC166">
        <v>0</v>
      </c>
      <c r="AD166">
        <v>1</v>
      </c>
      <c r="AE166">
        <v>0</v>
      </c>
      <c r="AF166" t="s">
        <v>318</v>
      </c>
      <c r="AG166">
        <v>9.1811999999999987</v>
      </c>
      <c r="AH166">
        <v>2</v>
      </c>
      <c r="AI166">
        <v>35897402</v>
      </c>
      <c r="AJ166">
        <v>183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ROW(Source!A120)</f>
        <v>120</v>
      </c>
      <c r="B167">
        <v>35897409</v>
      </c>
      <c r="C167">
        <v>35897399</v>
      </c>
      <c r="D167">
        <v>31520637</v>
      </c>
      <c r="E167">
        <v>1</v>
      </c>
      <c r="F167">
        <v>1</v>
      </c>
      <c r="G167">
        <v>1</v>
      </c>
      <c r="H167">
        <v>2</v>
      </c>
      <c r="I167" t="s">
        <v>575</v>
      </c>
      <c r="J167" t="s">
        <v>576</v>
      </c>
      <c r="K167" t="s">
        <v>577</v>
      </c>
      <c r="L167">
        <v>1368</v>
      </c>
      <c r="N167">
        <v>1011</v>
      </c>
      <c r="O167" t="s">
        <v>461</v>
      </c>
      <c r="P167" t="s">
        <v>461</v>
      </c>
      <c r="Q167">
        <v>1</v>
      </c>
      <c r="X167">
        <v>10.74</v>
      </c>
      <c r="Y167">
        <v>0</v>
      </c>
      <c r="Z167">
        <v>173.51</v>
      </c>
      <c r="AA167">
        <v>13.5</v>
      </c>
      <c r="AB167">
        <v>0</v>
      </c>
      <c r="AC167">
        <v>0</v>
      </c>
      <c r="AD167">
        <v>1</v>
      </c>
      <c r="AE167">
        <v>0</v>
      </c>
      <c r="AF167" t="s">
        <v>318</v>
      </c>
      <c r="AG167">
        <v>9.0215999999999994</v>
      </c>
      <c r="AH167">
        <v>2</v>
      </c>
      <c r="AI167">
        <v>35897403</v>
      </c>
      <c r="AJ167">
        <v>184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ROW(Source!A120)</f>
        <v>120</v>
      </c>
      <c r="B168">
        <v>35897410</v>
      </c>
      <c r="C168">
        <v>35897399</v>
      </c>
      <c r="D168">
        <v>31520646</v>
      </c>
      <c r="E168">
        <v>1</v>
      </c>
      <c r="F168">
        <v>1</v>
      </c>
      <c r="G168">
        <v>1</v>
      </c>
      <c r="H168">
        <v>2</v>
      </c>
      <c r="I168" t="s">
        <v>473</v>
      </c>
      <c r="J168" t="s">
        <v>474</v>
      </c>
      <c r="K168" t="s">
        <v>475</v>
      </c>
      <c r="L168">
        <v>1368</v>
      </c>
      <c r="N168">
        <v>1011</v>
      </c>
      <c r="O168" t="s">
        <v>461</v>
      </c>
      <c r="P168" t="s">
        <v>461</v>
      </c>
      <c r="Q168">
        <v>1</v>
      </c>
      <c r="X168">
        <v>0.81</v>
      </c>
      <c r="Y168">
        <v>0</v>
      </c>
      <c r="Z168">
        <v>65.709999999999994</v>
      </c>
      <c r="AA168">
        <v>11.6</v>
      </c>
      <c r="AB168">
        <v>0</v>
      </c>
      <c r="AC168">
        <v>0</v>
      </c>
      <c r="AD168">
        <v>1</v>
      </c>
      <c r="AE168">
        <v>0</v>
      </c>
      <c r="AF168" t="s">
        <v>318</v>
      </c>
      <c r="AG168">
        <v>0.68039999999999989</v>
      </c>
      <c r="AH168">
        <v>2</v>
      </c>
      <c r="AI168">
        <v>35897404</v>
      </c>
      <c r="AJ168">
        <v>185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ROW(Source!A120)</f>
        <v>120</v>
      </c>
      <c r="B169">
        <v>35897411</v>
      </c>
      <c r="C169">
        <v>35897399</v>
      </c>
      <c r="D169">
        <v>31433030</v>
      </c>
      <c r="E169">
        <v>17</v>
      </c>
      <c r="F169">
        <v>1</v>
      </c>
      <c r="G169">
        <v>1</v>
      </c>
      <c r="H169">
        <v>3</v>
      </c>
      <c r="I169" t="s">
        <v>592</v>
      </c>
      <c r="J169" t="s">
        <v>3</v>
      </c>
      <c r="K169" t="s">
        <v>593</v>
      </c>
      <c r="L169">
        <v>1339</v>
      </c>
      <c r="N169">
        <v>1007</v>
      </c>
      <c r="O169" t="s">
        <v>50</v>
      </c>
      <c r="P169" t="s">
        <v>50</v>
      </c>
      <c r="Q169">
        <v>1</v>
      </c>
      <c r="X169">
        <v>6.34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301</v>
      </c>
      <c r="AG169">
        <v>0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ROW(Source!A120)</f>
        <v>120</v>
      </c>
      <c r="B170">
        <v>35897412</v>
      </c>
      <c r="C170">
        <v>35897399</v>
      </c>
      <c r="D170">
        <v>31432981</v>
      </c>
      <c r="E170">
        <v>17</v>
      </c>
      <c r="F170">
        <v>1</v>
      </c>
      <c r="G170">
        <v>1</v>
      </c>
      <c r="H170">
        <v>3</v>
      </c>
      <c r="I170" t="s">
        <v>594</v>
      </c>
      <c r="J170" t="s">
        <v>3</v>
      </c>
      <c r="K170" t="s">
        <v>595</v>
      </c>
      <c r="L170">
        <v>1354</v>
      </c>
      <c r="N170">
        <v>1010</v>
      </c>
      <c r="O170" t="s">
        <v>121</v>
      </c>
      <c r="P170" t="s">
        <v>121</v>
      </c>
      <c r="Q170">
        <v>1</v>
      </c>
      <c r="X170">
        <v>100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 t="s">
        <v>301</v>
      </c>
      <c r="AG170">
        <v>0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ROW(Source!A120)</f>
        <v>120</v>
      </c>
      <c r="B171">
        <v>35897413</v>
      </c>
      <c r="C171">
        <v>35897399</v>
      </c>
      <c r="D171">
        <v>31467157</v>
      </c>
      <c r="E171">
        <v>1</v>
      </c>
      <c r="F171">
        <v>1</v>
      </c>
      <c r="G171">
        <v>1</v>
      </c>
      <c r="H171">
        <v>3</v>
      </c>
      <c r="I171" t="s">
        <v>578</v>
      </c>
      <c r="J171" t="s">
        <v>579</v>
      </c>
      <c r="K171" t="s">
        <v>580</v>
      </c>
      <c r="L171">
        <v>1301</v>
      </c>
      <c r="N171">
        <v>1003</v>
      </c>
      <c r="O171" t="s">
        <v>92</v>
      </c>
      <c r="P171" t="s">
        <v>92</v>
      </c>
      <c r="Q171">
        <v>1</v>
      </c>
      <c r="X171">
        <v>55.9</v>
      </c>
      <c r="Y171">
        <v>4.17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301</v>
      </c>
      <c r="AG171">
        <v>0</v>
      </c>
      <c r="AH171">
        <v>2</v>
      </c>
      <c r="AI171">
        <v>35897405</v>
      </c>
      <c r="AJ171">
        <v>186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ROW(Source!A121)</f>
        <v>121</v>
      </c>
      <c r="B172">
        <v>35897419</v>
      </c>
      <c r="C172">
        <v>35897414</v>
      </c>
      <c r="D172">
        <v>31704098</v>
      </c>
      <c r="E172">
        <v>1</v>
      </c>
      <c r="F172">
        <v>1</v>
      </c>
      <c r="G172">
        <v>1</v>
      </c>
      <c r="H172">
        <v>1</v>
      </c>
      <c r="I172" t="s">
        <v>573</v>
      </c>
      <c r="J172" t="s">
        <v>3</v>
      </c>
      <c r="K172" t="s">
        <v>574</v>
      </c>
      <c r="L172">
        <v>1191</v>
      </c>
      <c r="N172">
        <v>1013</v>
      </c>
      <c r="O172" t="s">
        <v>455</v>
      </c>
      <c r="P172" t="s">
        <v>455</v>
      </c>
      <c r="Q172">
        <v>1</v>
      </c>
      <c r="X172">
        <v>7.11</v>
      </c>
      <c r="Y172">
        <v>0</v>
      </c>
      <c r="Z172">
        <v>0</v>
      </c>
      <c r="AA172">
        <v>0</v>
      </c>
      <c r="AB172">
        <v>8.5299999999999994</v>
      </c>
      <c r="AC172">
        <v>0</v>
      </c>
      <c r="AD172">
        <v>1</v>
      </c>
      <c r="AE172">
        <v>1</v>
      </c>
      <c r="AF172" t="s">
        <v>318</v>
      </c>
      <c r="AG172">
        <v>5.9724000000000004</v>
      </c>
      <c r="AH172">
        <v>2</v>
      </c>
      <c r="AI172">
        <v>35897415</v>
      </c>
      <c r="AJ172">
        <v>187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ROW(Source!A121)</f>
        <v>121</v>
      </c>
      <c r="B173">
        <v>35897420</v>
      </c>
      <c r="C173">
        <v>35897414</v>
      </c>
      <c r="D173">
        <v>31703727</v>
      </c>
      <c r="E173">
        <v>1</v>
      </c>
      <c r="F173">
        <v>1</v>
      </c>
      <c r="G173">
        <v>1</v>
      </c>
      <c r="H173">
        <v>1</v>
      </c>
      <c r="I173" t="s">
        <v>456</v>
      </c>
      <c r="J173" t="s">
        <v>3</v>
      </c>
      <c r="K173" t="s">
        <v>457</v>
      </c>
      <c r="L173">
        <v>1191</v>
      </c>
      <c r="N173">
        <v>1013</v>
      </c>
      <c r="O173" t="s">
        <v>455</v>
      </c>
      <c r="P173" t="s">
        <v>455</v>
      </c>
      <c r="Q173">
        <v>1</v>
      </c>
      <c r="X173">
        <v>0.68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2</v>
      </c>
      <c r="AF173" t="s">
        <v>318</v>
      </c>
      <c r="AG173">
        <v>0.57119999999999993</v>
      </c>
      <c r="AH173">
        <v>2</v>
      </c>
      <c r="AI173">
        <v>35897416</v>
      </c>
      <c r="AJ173">
        <v>188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ROW(Source!A121)</f>
        <v>121</v>
      </c>
      <c r="B174">
        <v>35897421</v>
      </c>
      <c r="C174">
        <v>35897414</v>
      </c>
      <c r="D174">
        <v>31520646</v>
      </c>
      <c r="E174">
        <v>1</v>
      </c>
      <c r="F174">
        <v>1</v>
      </c>
      <c r="G174">
        <v>1</v>
      </c>
      <c r="H174">
        <v>2</v>
      </c>
      <c r="I174" t="s">
        <v>473</v>
      </c>
      <c r="J174" t="s">
        <v>474</v>
      </c>
      <c r="K174" t="s">
        <v>475</v>
      </c>
      <c r="L174">
        <v>1368</v>
      </c>
      <c r="N174">
        <v>1011</v>
      </c>
      <c r="O174" t="s">
        <v>461</v>
      </c>
      <c r="P174" t="s">
        <v>461</v>
      </c>
      <c r="Q174">
        <v>1</v>
      </c>
      <c r="X174">
        <v>0.11</v>
      </c>
      <c r="Y174">
        <v>0</v>
      </c>
      <c r="Z174">
        <v>65.709999999999994</v>
      </c>
      <c r="AA174">
        <v>11.6</v>
      </c>
      <c r="AB174">
        <v>0</v>
      </c>
      <c r="AC174">
        <v>0</v>
      </c>
      <c r="AD174">
        <v>1</v>
      </c>
      <c r="AE174">
        <v>0</v>
      </c>
      <c r="AF174" t="s">
        <v>318</v>
      </c>
      <c r="AG174">
        <v>9.2399999999999996E-2</v>
      </c>
      <c r="AH174">
        <v>2</v>
      </c>
      <c r="AI174">
        <v>35897417</v>
      </c>
      <c r="AJ174">
        <v>189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ROW(Source!A121)</f>
        <v>121</v>
      </c>
      <c r="B175">
        <v>35897422</v>
      </c>
      <c r="C175">
        <v>35897414</v>
      </c>
      <c r="D175">
        <v>31520777</v>
      </c>
      <c r="E175">
        <v>1</v>
      </c>
      <c r="F175">
        <v>1</v>
      </c>
      <c r="G175">
        <v>1</v>
      </c>
      <c r="H175">
        <v>2</v>
      </c>
      <c r="I175" t="s">
        <v>581</v>
      </c>
      <c r="J175" t="s">
        <v>582</v>
      </c>
      <c r="K175" t="s">
        <v>583</v>
      </c>
      <c r="L175">
        <v>1368</v>
      </c>
      <c r="N175">
        <v>1011</v>
      </c>
      <c r="O175" t="s">
        <v>461</v>
      </c>
      <c r="P175" t="s">
        <v>461</v>
      </c>
      <c r="Q175">
        <v>1</v>
      </c>
      <c r="X175">
        <v>0.56999999999999995</v>
      </c>
      <c r="Y175">
        <v>0</v>
      </c>
      <c r="Z175">
        <v>22.29</v>
      </c>
      <c r="AA175">
        <v>11.6</v>
      </c>
      <c r="AB175">
        <v>0</v>
      </c>
      <c r="AC175">
        <v>0</v>
      </c>
      <c r="AD175">
        <v>1</v>
      </c>
      <c r="AE175">
        <v>0</v>
      </c>
      <c r="AF175" t="s">
        <v>318</v>
      </c>
      <c r="AG175">
        <v>0.47879999999999995</v>
      </c>
      <c r="AH175">
        <v>2</v>
      </c>
      <c r="AI175">
        <v>35897418</v>
      </c>
      <c r="AJ175">
        <v>190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ROW(Source!A121)</f>
        <v>121</v>
      </c>
      <c r="B176">
        <v>35897423</v>
      </c>
      <c r="C176">
        <v>35897414</v>
      </c>
      <c r="D176">
        <v>31433789</v>
      </c>
      <c r="E176">
        <v>17</v>
      </c>
      <c r="F176">
        <v>1</v>
      </c>
      <c r="G176">
        <v>1</v>
      </c>
      <c r="H176">
        <v>3</v>
      </c>
      <c r="I176" t="s">
        <v>596</v>
      </c>
      <c r="J176" t="s">
        <v>3</v>
      </c>
      <c r="K176" t="s">
        <v>597</v>
      </c>
      <c r="L176">
        <v>1035</v>
      </c>
      <c r="N176">
        <v>1013</v>
      </c>
      <c r="O176" t="s">
        <v>598</v>
      </c>
      <c r="P176" t="s">
        <v>598</v>
      </c>
      <c r="Q176">
        <v>1</v>
      </c>
      <c r="X176">
        <v>120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 t="s">
        <v>301</v>
      </c>
      <c r="AG176">
        <v>0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ROW(Source!A121)</f>
        <v>121</v>
      </c>
      <c r="B177">
        <v>35897424</v>
      </c>
      <c r="C177">
        <v>35897414</v>
      </c>
      <c r="D177">
        <v>31433797</v>
      </c>
      <c r="E177">
        <v>17</v>
      </c>
      <c r="F177">
        <v>1</v>
      </c>
      <c r="G177">
        <v>1</v>
      </c>
      <c r="H177">
        <v>3</v>
      </c>
      <c r="I177" t="s">
        <v>599</v>
      </c>
      <c r="J177" t="s">
        <v>3</v>
      </c>
      <c r="K177" t="s">
        <v>600</v>
      </c>
      <c r="L177">
        <v>1354</v>
      </c>
      <c r="N177">
        <v>1010</v>
      </c>
      <c r="O177" t="s">
        <v>121</v>
      </c>
      <c r="P177" t="s">
        <v>121</v>
      </c>
      <c r="Q177">
        <v>1</v>
      </c>
      <c r="X177">
        <v>10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 t="s">
        <v>301</v>
      </c>
      <c r="AG177">
        <v>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ROW(Source!A122)</f>
        <v>122</v>
      </c>
      <c r="B178">
        <v>35897430</v>
      </c>
      <c r="C178">
        <v>35897425</v>
      </c>
      <c r="D178">
        <v>31704098</v>
      </c>
      <c r="E178">
        <v>1</v>
      </c>
      <c r="F178">
        <v>1</v>
      </c>
      <c r="G178">
        <v>1</v>
      </c>
      <c r="H178">
        <v>1</v>
      </c>
      <c r="I178" t="s">
        <v>573</v>
      </c>
      <c r="J178" t="s">
        <v>3</v>
      </c>
      <c r="K178" t="s">
        <v>574</v>
      </c>
      <c r="L178">
        <v>1191</v>
      </c>
      <c r="N178">
        <v>1013</v>
      </c>
      <c r="O178" t="s">
        <v>455</v>
      </c>
      <c r="P178" t="s">
        <v>455</v>
      </c>
      <c r="Q178">
        <v>1</v>
      </c>
      <c r="X178">
        <v>3.31</v>
      </c>
      <c r="Y178">
        <v>0</v>
      </c>
      <c r="Z178">
        <v>0</v>
      </c>
      <c r="AA178">
        <v>0</v>
      </c>
      <c r="AB178">
        <v>8.5299999999999994</v>
      </c>
      <c r="AC178">
        <v>0</v>
      </c>
      <c r="AD178">
        <v>1</v>
      </c>
      <c r="AE178">
        <v>1</v>
      </c>
      <c r="AF178" t="s">
        <v>318</v>
      </c>
      <c r="AG178">
        <v>2.7803999999999998</v>
      </c>
      <c r="AH178">
        <v>2</v>
      </c>
      <c r="AI178">
        <v>35897426</v>
      </c>
      <c r="AJ178">
        <v>191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ROW(Source!A122)</f>
        <v>122</v>
      </c>
      <c r="B179">
        <v>35897431</v>
      </c>
      <c r="C179">
        <v>35897425</v>
      </c>
      <c r="D179">
        <v>31703727</v>
      </c>
      <c r="E179">
        <v>1</v>
      </c>
      <c r="F179">
        <v>1</v>
      </c>
      <c r="G179">
        <v>1</v>
      </c>
      <c r="H179">
        <v>1</v>
      </c>
      <c r="I179" t="s">
        <v>456</v>
      </c>
      <c r="J179" t="s">
        <v>3</v>
      </c>
      <c r="K179" t="s">
        <v>457</v>
      </c>
      <c r="L179">
        <v>1191</v>
      </c>
      <c r="N179">
        <v>1013</v>
      </c>
      <c r="O179" t="s">
        <v>455</v>
      </c>
      <c r="P179" t="s">
        <v>455</v>
      </c>
      <c r="Q179">
        <v>1</v>
      </c>
      <c r="X179">
        <v>0.4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2</v>
      </c>
      <c r="AF179" t="s">
        <v>318</v>
      </c>
      <c r="AG179">
        <v>0.33599999999999997</v>
      </c>
      <c r="AH179">
        <v>2</v>
      </c>
      <c r="AI179">
        <v>35897427</v>
      </c>
      <c r="AJ179">
        <v>192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ROW(Source!A122)</f>
        <v>122</v>
      </c>
      <c r="B180">
        <v>35897432</v>
      </c>
      <c r="C180">
        <v>35897425</v>
      </c>
      <c r="D180">
        <v>31520646</v>
      </c>
      <c r="E180">
        <v>1</v>
      </c>
      <c r="F180">
        <v>1</v>
      </c>
      <c r="G180">
        <v>1</v>
      </c>
      <c r="H180">
        <v>2</v>
      </c>
      <c r="I180" t="s">
        <v>473</v>
      </c>
      <c r="J180" t="s">
        <v>474</v>
      </c>
      <c r="K180" t="s">
        <v>475</v>
      </c>
      <c r="L180">
        <v>1368</v>
      </c>
      <c r="N180">
        <v>1011</v>
      </c>
      <c r="O180" t="s">
        <v>461</v>
      </c>
      <c r="P180" t="s">
        <v>461</v>
      </c>
      <c r="Q180">
        <v>1</v>
      </c>
      <c r="X180">
        <v>0.12</v>
      </c>
      <c r="Y180">
        <v>0</v>
      </c>
      <c r="Z180">
        <v>65.709999999999994</v>
      </c>
      <c r="AA180">
        <v>11.6</v>
      </c>
      <c r="AB180">
        <v>0</v>
      </c>
      <c r="AC180">
        <v>0</v>
      </c>
      <c r="AD180">
        <v>1</v>
      </c>
      <c r="AE180">
        <v>0</v>
      </c>
      <c r="AF180" t="s">
        <v>318</v>
      </c>
      <c r="AG180">
        <v>0.10079999999999999</v>
      </c>
      <c r="AH180">
        <v>2</v>
      </c>
      <c r="AI180">
        <v>35897428</v>
      </c>
      <c r="AJ180">
        <v>193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ROW(Source!A122)</f>
        <v>122</v>
      </c>
      <c r="B181">
        <v>35897433</v>
      </c>
      <c r="C181">
        <v>35897425</v>
      </c>
      <c r="D181">
        <v>31520777</v>
      </c>
      <c r="E181">
        <v>1</v>
      </c>
      <c r="F181">
        <v>1</v>
      </c>
      <c r="G181">
        <v>1</v>
      </c>
      <c r="H181">
        <v>2</v>
      </c>
      <c r="I181" t="s">
        <v>581</v>
      </c>
      <c r="J181" t="s">
        <v>582</v>
      </c>
      <c r="K181" t="s">
        <v>583</v>
      </c>
      <c r="L181">
        <v>1368</v>
      </c>
      <c r="N181">
        <v>1011</v>
      </c>
      <c r="O181" t="s">
        <v>461</v>
      </c>
      <c r="P181" t="s">
        <v>461</v>
      </c>
      <c r="Q181">
        <v>1</v>
      </c>
      <c r="X181">
        <v>0.28000000000000003</v>
      </c>
      <c r="Y181">
        <v>0</v>
      </c>
      <c r="Z181">
        <v>22.29</v>
      </c>
      <c r="AA181">
        <v>11.6</v>
      </c>
      <c r="AB181">
        <v>0</v>
      </c>
      <c r="AC181">
        <v>0</v>
      </c>
      <c r="AD181">
        <v>1</v>
      </c>
      <c r="AE181">
        <v>0</v>
      </c>
      <c r="AF181" t="s">
        <v>318</v>
      </c>
      <c r="AG181">
        <v>0.23519999999999999</v>
      </c>
      <c r="AH181">
        <v>2</v>
      </c>
      <c r="AI181">
        <v>35897429</v>
      </c>
      <c r="AJ181">
        <v>194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ROW(Source!A122)</f>
        <v>122</v>
      </c>
      <c r="B182">
        <v>35897434</v>
      </c>
      <c r="C182">
        <v>35897425</v>
      </c>
      <c r="D182">
        <v>31433789</v>
      </c>
      <c r="E182">
        <v>17</v>
      </c>
      <c r="F182">
        <v>1</v>
      </c>
      <c r="G182">
        <v>1</v>
      </c>
      <c r="H182">
        <v>3</v>
      </c>
      <c r="I182" t="s">
        <v>596</v>
      </c>
      <c r="J182" t="s">
        <v>3</v>
      </c>
      <c r="K182" t="s">
        <v>597</v>
      </c>
      <c r="L182">
        <v>1035</v>
      </c>
      <c r="N182">
        <v>1013</v>
      </c>
      <c r="O182" t="s">
        <v>598</v>
      </c>
      <c r="P182" t="s">
        <v>598</v>
      </c>
      <c r="Q182">
        <v>1</v>
      </c>
      <c r="X182">
        <v>20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 t="s">
        <v>301</v>
      </c>
      <c r="AG182">
        <v>0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ROW(Source!A122)</f>
        <v>122</v>
      </c>
      <c r="B183">
        <v>35897435</v>
      </c>
      <c r="C183">
        <v>35897425</v>
      </c>
      <c r="D183">
        <v>31433513</v>
      </c>
      <c r="E183">
        <v>17</v>
      </c>
      <c r="F183">
        <v>1</v>
      </c>
      <c r="G183">
        <v>1</v>
      </c>
      <c r="H183">
        <v>3</v>
      </c>
      <c r="I183" t="s">
        <v>601</v>
      </c>
      <c r="J183" t="s">
        <v>3</v>
      </c>
      <c r="K183" t="s">
        <v>602</v>
      </c>
      <c r="L183">
        <v>1354</v>
      </c>
      <c r="N183">
        <v>1010</v>
      </c>
      <c r="O183" t="s">
        <v>121</v>
      </c>
      <c r="P183" t="s">
        <v>121</v>
      </c>
      <c r="Q183">
        <v>1</v>
      </c>
      <c r="X183">
        <v>10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 t="s">
        <v>301</v>
      </c>
      <c r="AG183">
        <v>0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ROW(Source!A196)</f>
        <v>196</v>
      </c>
      <c r="B184">
        <v>35897448</v>
      </c>
      <c r="C184">
        <v>35897445</v>
      </c>
      <c r="D184">
        <v>32162297</v>
      </c>
      <c r="E184">
        <v>1</v>
      </c>
      <c r="F184">
        <v>1</v>
      </c>
      <c r="G184">
        <v>1</v>
      </c>
      <c r="H184">
        <v>1</v>
      </c>
      <c r="I184" t="s">
        <v>584</v>
      </c>
      <c r="J184" t="s">
        <v>3</v>
      </c>
      <c r="K184" t="s">
        <v>585</v>
      </c>
      <c r="L184">
        <v>1191</v>
      </c>
      <c r="N184">
        <v>1013</v>
      </c>
      <c r="O184" t="s">
        <v>455</v>
      </c>
      <c r="P184" t="s">
        <v>455</v>
      </c>
      <c r="Q184">
        <v>1</v>
      </c>
      <c r="X184">
        <v>0.41</v>
      </c>
      <c r="Y184">
        <v>0</v>
      </c>
      <c r="Z184">
        <v>0</v>
      </c>
      <c r="AA184">
        <v>0</v>
      </c>
      <c r="AB184">
        <v>12.92</v>
      </c>
      <c r="AC184">
        <v>0</v>
      </c>
      <c r="AD184">
        <v>1</v>
      </c>
      <c r="AE184">
        <v>1</v>
      </c>
      <c r="AF184" t="s">
        <v>40</v>
      </c>
      <c r="AG184">
        <v>0.49199999999999994</v>
      </c>
      <c r="AH184">
        <v>2</v>
      </c>
      <c r="AI184">
        <v>35897446</v>
      </c>
      <c r="AJ184">
        <v>195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ROW(Source!A196)</f>
        <v>196</v>
      </c>
      <c r="B185">
        <v>35897449</v>
      </c>
      <c r="C185">
        <v>35897445</v>
      </c>
      <c r="D185">
        <v>32161334</v>
      </c>
      <c r="E185">
        <v>1</v>
      </c>
      <c r="F185">
        <v>1</v>
      </c>
      <c r="G185">
        <v>1</v>
      </c>
      <c r="H185">
        <v>1</v>
      </c>
      <c r="I185" t="s">
        <v>586</v>
      </c>
      <c r="J185" t="s">
        <v>3</v>
      </c>
      <c r="K185" t="s">
        <v>587</v>
      </c>
      <c r="L185">
        <v>1191</v>
      </c>
      <c r="N185">
        <v>1013</v>
      </c>
      <c r="O185" t="s">
        <v>455</v>
      </c>
      <c r="P185" t="s">
        <v>455</v>
      </c>
      <c r="Q185">
        <v>1</v>
      </c>
      <c r="X185">
        <v>0.41</v>
      </c>
      <c r="Y185">
        <v>0</v>
      </c>
      <c r="Z185">
        <v>0</v>
      </c>
      <c r="AA185">
        <v>0</v>
      </c>
      <c r="AB185">
        <v>12.69</v>
      </c>
      <c r="AC185">
        <v>0</v>
      </c>
      <c r="AD185">
        <v>1</v>
      </c>
      <c r="AE185">
        <v>1</v>
      </c>
      <c r="AF185" t="s">
        <v>40</v>
      </c>
      <c r="AG185">
        <v>0.49199999999999994</v>
      </c>
      <c r="AH185">
        <v>2</v>
      </c>
      <c r="AI185">
        <v>35897447</v>
      </c>
      <c r="AJ185">
        <v>196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ROW(Source!A197)</f>
        <v>197</v>
      </c>
      <c r="B186">
        <v>35897453</v>
      </c>
      <c r="C186">
        <v>35897450</v>
      </c>
      <c r="D186">
        <v>32162297</v>
      </c>
      <c r="E186">
        <v>1</v>
      </c>
      <c r="F186">
        <v>1</v>
      </c>
      <c r="G186">
        <v>1</v>
      </c>
      <c r="H186">
        <v>1</v>
      </c>
      <c r="I186" t="s">
        <v>584</v>
      </c>
      <c r="J186" t="s">
        <v>3</v>
      </c>
      <c r="K186" t="s">
        <v>585</v>
      </c>
      <c r="L186">
        <v>1191</v>
      </c>
      <c r="N186">
        <v>1013</v>
      </c>
      <c r="O186" t="s">
        <v>455</v>
      </c>
      <c r="P186" t="s">
        <v>455</v>
      </c>
      <c r="Q186">
        <v>1</v>
      </c>
      <c r="X186">
        <v>0.16</v>
      </c>
      <c r="Y186">
        <v>0</v>
      </c>
      <c r="Z186">
        <v>0</v>
      </c>
      <c r="AA186">
        <v>0</v>
      </c>
      <c r="AB186">
        <v>12.92</v>
      </c>
      <c r="AC186">
        <v>0</v>
      </c>
      <c r="AD186">
        <v>1</v>
      </c>
      <c r="AE186">
        <v>1</v>
      </c>
      <c r="AF186" t="s">
        <v>386</v>
      </c>
      <c r="AG186">
        <v>0.24960000000000002</v>
      </c>
      <c r="AH186">
        <v>2</v>
      </c>
      <c r="AI186">
        <v>35897451</v>
      </c>
      <c r="AJ186">
        <v>197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ROW(Source!A197)</f>
        <v>197</v>
      </c>
      <c r="B187">
        <v>35897454</v>
      </c>
      <c r="C187">
        <v>35897450</v>
      </c>
      <c r="D187">
        <v>32161334</v>
      </c>
      <c r="E187">
        <v>1</v>
      </c>
      <c r="F187">
        <v>1</v>
      </c>
      <c r="G187">
        <v>1</v>
      </c>
      <c r="H187">
        <v>1</v>
      </c>
      <c r="I187" t="s">
        <v>586</v>
      </c>
      <c r="J187" t="s">
        <v>3</v>
      </c>
      <c r="K187" t="s">
        <v>587</v>
      </c>
      <c r="L187">
        <v>1191</v>
      </c>
      <c r="N187">
        <v>1013</v>
      </c>
      <c r="O187" t="s">
        <v>455</v>
      </c>
      <c r="P187" t="s">
        <v>455</v>
      </c>
      <c r="Q187">
        <v>1</v>
      </c>
      <c r="X187">
        <v>0.16</v>
      </c>
      <c r="Y187">
        <v>0</v>
      </c>
      <c r="Z187">
        <v>0</v>
      </c>
      <c r="AA187">
        <v>0</v>
      </c>
      <c r="AB187">
        <v>12.69</v>
      </c>
      <c r="AC187">
        <v>0</v>
      </c>
      <c r="AD187">
        <v>1</v>
      </c>
      <c r="AE187">
        <v>1</v>
      </c>
      <c r="AF187" t="s">
        <v>386</v>
      </c>
      <c r="AG187">
        <v>0.24960000000000002</v>
      </c>
      <c r="AH187">
        <v>2</v>
      </c>
      <c r="AI187">
        <v>35897452</v>
      </c>
      <c r="AJ187">
        <v>198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2018-06-07T10:21:06Z</dcterms:created>
  <dcterms:modified xsi:type="dcterms:W3CDTF">2018-06-29T13:26:52Z</dcterms:modified>
</cp:coreProperties>
</file>